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45" windowHeight="8835"/>
  </bookViews>
  <sheets>
    <sheet name="ZákladnéÚdaje" sheetId="2" r:id="rId1"/>
    <sheet name="KRITÉRIÁ" sheetId="4" r:id="rId2"/>
    <sheet name="JRC_Category" sheetId="1" r:id="rId3"/>
    <sheet name="Kritérium 10" sheetId="5" r:id="rId4"/>
    <sheet name="Kritérium 14a" sheetId="6" r:id="rId5"/>
    <sheet name="Kritérium 14b" sheetId="7" r:id="rId6"/>
    <sheet name="Kritérium 14c" sheetId="9" r:id="rId7"/>
    <sheet name="Dáta" sheetId="3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9" l="1"/>
  <c r="A64" i="9"/>
  <c r="A47" i="9"/>
  <c r="A30" i="9"/>
  <c r="A3" i="9"/>
  <c r="A71" i="7"/>
  <c r="A54" i="7"/>
  <c r="A37" i="7"/>
  <c r="A20" i="7"/>
  <c r="A3" i="7"/>
  <c r="A94" i="6"/>
  <c r="A20" i="6"/>
  <c r="C1" i="5"/>
  <c r="E5" i="2"/>
  <c r="E4" i="2"/>
  <c r="E3" i="2"/>
  <c r="D5" i="2"/>
  <c r="D4" i="2"/>
  <c r="D3" i="2"/>
  <c r="C6" i="2"/>
  <c r="B6" i="2" l="1"/>
  <c r="H9" i="4" l="1"/>
  <c r="C9" i="4"/>
  <c r="H7" i="4"/>
  <c r="A3" i="6" s="1"/>
  <c r="J9" i="4" l="1"/>
  <c r="M9" i="4"/>
  <c r="O9" i="4" l="1"/>
  <c r="A57" i="6"/>
  <c r="E3" i="4" l="1"/>
  <c r="E24" i="4"/>
  <c r="A79" i="9" s="1"/>
  <c r="E23" i="4"/>
  <c r="A62" i="9" s="1"/>
  <c r="E22" i="4"/>
  <c r="A45" i="9" s="1"/>
  <c r="E21" i="4"/>
  <c r="A28" i="9" s="1"/>
  <c r="C20" i="4"/>
  <c r="E20" i="4" s="1"/>
  <c r="A1" i="9" s="1"/>
  <c r="E14" i="4"/>
  <c r="A18" i="7" s="1"/>
  <c r="E15" i="4"/>
  <c r="A35" i="7" s="1"/>
  <c r="E16" i="4"/>
  <c r="A52" i="7" s="1"/>
  <c r="C17" i="4"/>
  <c r="C13" i="4"/>
  <c r="E13" i="4" s="1"/>
  <c r="E11" i="4"/>
  <c r="A92" i="6" s="1"/>
  <c r="C8" i="4"/>
  <c r="E8" i="4" s="1"/>
  <c r="A18" i="6" s="1"/>
  <c r="C7" i="4"/>
  <c r="E7" i="4" s="1"/>
  <c r="C18" i="4" l="1"/>
  <c r="E17" i="4" s="1"/>
  <c r="A1" i="6"/>
  <c r="A1" i="7"/>
  <c r="D19" i="4"/>
  <c r="E19" i="4" s="1"/>
  <c r="E9" i="4"/>
  <c r="A55" i="6" s="1"/>
  <c r="D5" i="4" l="1"/>
  <c r="D6" i="4"/>
  <c r="A69" i="7"/>
  <c r="D12" i="4"/>
  <c r="E12" i="4" s="1"/>
  <c r="E5" i="4" l="1"/>
  <c r="E4" i="4" s="1"/>
  <c r="G3" i="4" l="1"/>
  <c r="C20" i="2" s="1"/>
</calcChain>
</file>

<file path=xl/sharedStrings.xml><?xml version="1.0" encoding="utf-8"?>
<sst xmlns="http://schemas.openxmlformats.org/spreadsheetml/2006/main" count="1208" uniqueCount="365">
  <si>
    <t>ECONOMICS</t>
  </si>
  <si>
    <t>MATHEMATICS</t>
  </si>
  <si>
    <t>MATERIALS SCIENCE, MULTIDISCIPLINARY</t>
  </si>
  <si>
    <t>BIOCHEMISTRY &amp; MOLECULAR BIOLOGY</t>
  </si>
  <si>
    <t>NEUROSCIENCES</t>
  </si>
  <si>
    <t>PHARMACOLOGY &amp; PHARMACY</t>
  </si>
  <si>
    <t>ENGINEERING, ELECTRICAL &amp; ELECTRONIC</t>
  </si>
  <si>
    <t>ENVIRONMENTAL SCIENCES</t>
  </si>
  <si>
    <t>EDUCATION &amp; EDUCATIONAL RESEARCH</t>
  </si>
  <si>
    <t>MATHEMATICS, APPLIED</t>
  </si>
  <si>
    <t>ONCOLOGY</t>
  </si>
  <si>
    <t>PLANT SCIENCES</t>
  </si>
  <si>
    <t>MANAGEMENT</t>
  </si>
  <si>
    <t>SURGERY</t>
  </si>
  <si>
    <t>CLINICAL NEUROLOGY</t>
  </si>
  <si>
    <t>GEOSCIENCES, MULTIDISCIPLINARY</t>
  </si>
  <si>
    <t>CELL BIOLOGY</t>
  </si>
  <si>
    <t>PUBLIC, ENVIRONMENTAL &amp; OCCUPATIONAL HEALTH</t>
  </si>
  <si>
    <t>LINGUISTICS</t>
  </si>
  <si>
    <t>POLITICAL SCIENCE</t>
  </si>
  <si>
    <t>GENETICS &amp; HEREDITY</t>
  </si>
  <si>
    <t>CHEMISTRY, MULTIDISCIPLINARY</t>
  </si>
  <si>
    <t>ECOLOGY</t>
  </si>
  <si>
    <t>ZOOLOGY</t>
  </si>
  <si>
    <t>MEDICINE, GENERAL &amp; INTERNAL</t>
  </si>
  <si>
    <t>CHEMISTRY, PHYSICAL</t>
  </si>
  <si>
    <t>IMMUNOLOGY</t>
  </si>
  <si>
    <t>BIOTECHNOLOGY &amp; APPLIED MICROBIOLOGY</t>
  </si>
  <si>
    <t>COMPUTER SCIENCE, INFORMATION SYSTEMS</t>
  </si>
  <si>
    <t>LAW</t>
  </si>
  <si>
    <t>PHYSICS, APPLIED</t>
  </si>
  <si>
    <t>PSYCHIATRY</t>
  </si>
  <si>
    <t>BUSINESS</t>
  </si>
  <si>
    <t>SOCIOLOGY</t>
  </si>
  <si>
    <t>ENDOCRINOLOGY &amp; METABOLISM</t>
  </si>
  <si>
    <t>ENGINEERING, CHEMICAL</t>
  </si>
  <si>
    <t>VETERINARY SCIENCES</t>
  </si>
  <si>
    <t>FOOD SCIENCE &amp; TECHNOLOGY</t>
  </si>
  <si>
    <t>MEDICINE, RESEARCH &amp; EXPERIMENTAL</t>
  </si>
  <si>
    <t>CARDIAC &amp; CARDIOVASCULAR SYSTEMS</t>
  </si>
  <si>
    <t>PSYCHOLOGY, MULTIDISCIPLINARY</t>
  </si>
  <si>
    <t>COMPUTER SCIENCE, ARTIFICIAL INTELLIGENCE</t>
  </si>
  <si>
    <t>MECHANICS</t>
  </si>
  <si>
    <t>MICROBIOLOGY</t>
  </si>
  <si>
    <t>ENGINEERING, CIVIL</t>
  </si>
  <si>
    <t>RADIOLOGY, NUCLEAR MEDICINE &amp; MEDICAL IMAGING</t>
  </si>
  <si>
    <t>PSYCHOLOGY, CLINICAL</t>
  </si>
  <si>
    <t>ENGINEERING, MECHANICAL</t>
  </si>
  <si>
    <t>PEDIATRICS</t>
  </si>
  <si>
    <t>STATISTICS &amp; PROBABILITY</t>
  </si>
  <si>
    <t>ENVIRONMENTAL STUDIES</t>
  </si>
  <si>
    <t>NURSING</t>
  </si>
  <si>
    <t>ENERGY &amp; FUELS</t>
  </si>
  <si>
    <t>BUSINESS, FINANCE</t>
  </si>
  <si>
    <t>COMPUTER SCIENCE, INTERDISCIPLINARY APPLICATIONS</t>
  </si>
  <si>
    <t>COMPUTER SCIENCE, SOFTWARE ENGINEERING</t>
  </si>
  <si>
    <t>COMPUTER SCIENCE, THEORY &amp; METHODS</t>
  </si>
  <si>
    <t>SOCIAL SCIENCES, INTERDISCIPLINARY</t>
  </si>
  <si>
    <t>MARINE &amp; FRESHWATER BIOLOGY</t>
  </si>
  <si>
    <t>MATHEMATICS, INTERDISCIPLINARY APPLICATIONS</t>
  </si>
  <si>
    <t>NANOSCIENCE &amp; NANOTECHNOLOGY</t>
  </si>
  <si>
    <t>HEALTH CARE SCIENCES &amp; SERVICES</t>
  </si>
  <si>
    <t>ENTOMOLOGY</t>
  </si>
  <si>
    <t>HISTORY</t>
  </si>
  <si>
    <t>OPTICS</t>
  </si>
  <si>
    <t>INTERNATIONAL RELATIONS</t>
  </si>
  <si>
    <t>WATER RESOURCES</t>
  </si>
  <si>
    <t>BIOLOGY</t>
  </si>
  <si>
    <t>METEOROLOGY &amp; ATMOSPHERIC SCIENCES</t>
  </si>
  <si>
    <t>COMMUNICATION</t>
  </si>
  <si>
    <t>INFECTIOUS DISEASES</t>
  </si>
  <si>
    <t>TOXICOLOGY</t>
  </si>
  <si>
    <t>AGRONOMY</t>
  </si>
  <si>
    <t>ANTHROPOLOGY</t>
  </si>
  <si>
    <t>DENTISTRY, ORAL SURGERY &amp; MEDICINE</t>
  </si>
  <si>
    <t>ENGINEERING, MULTIDISCIPLINARY</t>
  </si>
  <si>
    <t>TELECOMMUNICATIONS</t>
  </si>
  <si>
    <t>NUTRITION &amp; DIETETICS</t>
  </si>
  <si>
    <t>POLYMER SCIENCE</t>
  </si>
  <si>
    <t>PSYCHOLOGY, EXPERIMENTAL</t>
  </si>
  <si>
    <t>GASTROENTEROLOGY &amp; HEPATOLOGY</t>
  </si>
  <si>
    <t>ENGINEERING, BIOMEDICAL</t>
  </si>
  <si>
    <t>HEALTH POLICY &amp; SERVICES</t>
  </si>
  <si>
    <t>INFORMATION SCIENCE &amp; LIBRARY SCIENCE</t>
  </si>
  <si>
    <t>CHEMISTRY, ANALYTICAL</t>
  </si>
  <si>
    <t>GEOCHEMISTRY &amp; GEOPHYSICS</t>
  </si>
  <si>
    <t>PHYSICS, MULTIDISCIPLINARY</t>
  </si>
  <si>
    <t>SPORT SCIENCES</t>
  </si>
  <si>
    <t>UROLOGY &amp; NEPHROLOGY</t>
  </si>
  <si>
    <t>GEOGRAPHY</t>
  </si>
  <si>
    <t>PSYCHOLOGY, APPLIED</t>
  </si>
  <si>
    <t>OPERATIONS RESEARCH &amp; MANAGEMENT SCIENCE</t>
  </si>
  <si>
    <t>OBSTETRICS &amp; GYNECOLOGY</t>
  </si>
  <si>
    <t>ORTHOPEDICS</t>
  </si>
  <si>
    <t>PHYSIOLOGY</t>
  </si>
  <si>
    <t>METALLURGY &amp; METALLURGICAL ENGINEERING</t>
  </si>
  <si>
    <t>PATHOLOGY</t>
  </si>
  <si>
    <t>PSYCHOLOGY</t>
  </si>
  <si>
    <t>AREA STUDIES</t>
  </si>
  <si>
    <t>BIOCHEMICAL RESEARCH METHODS</t>
  </si>
  <si>
    <t>PSYCHOLOGY, DEVELOPMENTAL</t>
  </si>
  <si>
    <t>HEMATOLOGY</t>
  </si>
  <si>
    <t>BIOPHYSICS</t>
  </si>
  <si>
    <t>CHEMISTRY, APPLIED</t>
  </si>
  <si>
    <t>MULTIDISCIPLINARY SCIENCES</t>
  </si>
  <si>
    <t>REHABILITATION</t>
  </si>
  <si>
    <t>CRIMINOLOGY &amp; PENOLOGY</t>
  </si>
  <si>
    <t>PHYSICS, CONDENSED MATTER</t>
  </si>
  <si>
    <t>ASTRONOMY &amp; ASTROPHYSICS</t>
  </si>
  <si>
    <t>DERMATOLOGY</t>
  </si>
  <si>
    <t>FORESTRY</t>
  </si>
  <si>
    <t>OCEANOGRAPHY</t>
  </si>
  <si>
    <t>PERIPHERAL VASCULAR DISEASE</t>
  </si>
  <si>
    <t>INSTRUMENTS &amp; INSTRUMENTATION</t>
  </si>
  <si>
    <t>PSYCHOLOGY, SOCIAL</t>
  </si>
  <si>
    <t>RESPIRATORY SYSTEM</t>
  </si>
  <si>
    <t>AGRICULTURE, DAIRY &amp; ANIMAL SCIENCE</t>
  </si>
  <si>
    <t>AUTOMATION &amp; CONTROL SYSTEMS</t>
  </si>
  <si>
    <t>CONSTRUCTION &amp; BUILDING TECHNOLOGY</t>
  </si>
  <si>
    <t>HISTORY &amp; PHILOSOPHY OF SCIENCE</t>
  </si>
  <si>
    <t>CHEMISTRY, MEDICINAL</t>
  </si>
  <si>
    <t>THERMODYNAMICS</t>
  </si>
  <si>
    <t>OPHTHALMOLOGY</t>
  </si>
  <si>
    <t>PSYCHOLOGY, EDUCATIONAL</t>
  </si>
  <si>
    <t>MATHEMATICAL &amp; COMPUTATIONAL BIOLOGY</t>
  </si>
  <si>
    <t>AGRICULTURE, MULTIDISCIPLINARY</t>
  </si>
  <si>
    <t>BIODIVERSITY CONSERVATION</t>
  </si>
  <si>
    <t>CHEMISTRY, ORGANIC</t>
  </si>
  <si>
    <t>HOSPITALITY, LEISURE, SPORT &amp; TOURISM</t>
  </si>
  <si>
    <t>ETHICS</t>
  </si>
  <si>
    <t>PALEONTOLOGY</t>
  </si>
  <si>
    <t>PHYSICS, MATHEMATICAL</t>
  </si>
  <si>
    <t>BEHAVIORAL SCIENCES</t>
  </si>
  <si>
    <t>COMPUTER SCIENCE, HARDWARE &amp; ARCHITECTURE</t>
  </si>
  <si>
    <t>ENGINEERING, ENVIRONMENTAL</t>
  </si>
  <si>
    <t>FISHERIES</t>
  </si>
  <si>
    <t>EVOLUTIONARY BIOLOGY</t>
  </si>
  <si>
    <t>GERIATRICS &amp; GERONTOLOGY</t>
  </si>
  <si>
    <t>SOCIAL SCIENCES, MATHEMATICAL METHODS</t>
  </si>
  <si>
    <t>ENGINEERING, MANUFACTURING</t>
  </si>
  <si>
    <t>GEOGRAPHY, PHYSICAL</t>
  </si>
  <si>
    <t>ENGINEERING, INDUSTRIAL</t>
  </si>
  <si>
    <t>PUBLIC ADMINISTRATION</t>
  </si>
  <si>
    <t>FAMILY STUDIES</t>
  </si>
  <si>
    <t>GEOLOGY</t>
  </si>
  <si>
    <t>CHEMISTRY, INORGANIC &amp; NUCLEAR</t>
  </si>
  <si>
    <t>CULTURAL STUDIES</t>
  </si>
  <si>
    <t>SOCIAL SCIENCES, BIOMEDICAL</t>
  </si>
  <si>
    <t>WOMENS STUDIES</t>
  </si>
  <si>
    <t>SOCIAL ISSUES</t>
  </si>
  <si>
    <t>SOCIAL WORK</t>
  </si>
  <si>
    <t>EDUCATION, SCIENTIFIC DISCIPLINES</t>
  </si>
  <si>
    <t>EDUCATION, SPECIAL</t>
  </si>
  <si>
    <t>OTORHINOLARYNGOLOGY</t>
  </si>
  <si>
    <t>SPECTROSCOPY</t>
  </si>
  <si>
    <t>URBAN STUDIES</t>
  </si>
  <si>
    <t>DEVELOPMENT STUDIES</t>
  </si>
  <si>
    <t>DEVELOPMENTAL BIOLOGY</t>
  </si>
  <si>
    <t>GREEN &amp; SUSTAINABLE SCIENCE &amp; TECHNOLOGY</t>
  </si>
  <si>
    <t>ENGINEERING, GEOLOGICAL</t>
  </si>
  <si>
    <t>REGIONAL &amp; URBAN PLANNING</t>
  </si>
  <si>
    <t>MATERIALS SCIENCE, BIOMATERIALS</t>
  </si>
  <si>
    <t>PARASITOLOGY</t>
  </si>
  <si>
    <t>SOIL SCIENCE</t>
  </si>
  <si>
    <t>PHYSICS, ATOMIC, MOLECULAR &amp; CHEMICAL</t>
  </si>
  <si>
    <t>TRANSPORTATION</t>
  </si>
  <si>
    <t>VIROLOGY</t>
  </si>
  <si>
    <t>CRITICAL CARE MEDICINE</t>
  </si>
  <si>
    <t>GERONTOLOGY</t>
  </si>
  <si>
    <t>HORTICULTURE</t>
  </si>
  <si>
    <t>SUBSTANCE ABUSE</t>
  </si>
  <si>
    <t>TRANSPORTATION SCIENCE &amp; TECHNOLOGY</t>
  </si>
  <si>
    <t>HISTORY OF SOCIAL SCIENCES</t>
  </si>
  <si>
    <t>NUCLEAR SCIENCE &amp; TECHNOLOGY</t>
  </si>
  <si>
    <t>PHYSICS, FLUIDS &amp; PLASMAS</t>
  </si>
  <si>
    <t>MATERIALS SCIENCE, CHARACTERIZATION &amp; TESTING</t>
  </si>
  <si>
    <t>ACOUSTICS</t>
  </si>
  <si>
    <t>ANESTHESIOLOGY</t>
  </si>
  <si>
    <t>RHEUMATOLOGY</t>
  </si>
  <si>
    <t>EMERGENCY MEDICINE</t>
  </si>
  <si>
    <t>ENGINEERING, AEROSPACE</t>
  </si>
  <si>
    <t>INDUSTRIAL RELATIONS &amp; LABOR</t>
  </si>
  <si>
    <t>MINERALOGY</t>
  </si>
  <si>
    <t>REMOTE SENSING</t>
  </si>
  <si>
    <t>CELL &amp; TISSUE ENGINEERING</t>
  </si>
  <si>
    <t>DEMOGRAPHY</t>
  </si>
  <si>
    <t>MEDICAL LABORATORY TECHNOLOGY</t>
  </si>
  <si>
    <t>MYCOLOGY</t>
  </si>
  <si>
    <t>PHYSICS, PARTICLES &amp; FIELDS</t>
  </si>
  <si>
    <t>REPRODUCTIVE BIOLOGY</t>
  </si>
  <si>
    <t>ALLERGY</t>
  </si>
  <si>
    <t>INTEGRATIVE &amp; COMPLEMENTARY MEDICINE</t>
  </si>
  <si>
    <t>MATERIALS SCIENCE, CERAMICS</t>
  </si>
  <si>
    <t>ORNITHOLOGY</t>
  </si>
  <si>
    <t>ROBOTICS</t>
  </si>
  <si>
    <t>AUDIOLOGY &amp; SPEECH-LANGUAGE PATHOLOGY</t>
  </si>
  <si>
    <t>ELECTROCHEMISTRY</t>
  </si>
  <si>
    <t>IMAGING SCIENCE &amp; PHOTOGRAPHIC TECHNOLOGY</t>
  </si>
  <si>
    <t>MEDICAL INFORMATICS</t>
  </si>
  <si>
    <t>CRYSTALLOGRAPHY</t>
  </si>
  <si>
    <t>MATERIALS SCIENCE, COMPOSITES</t>
  </si>
  <si>
    <t>MATERIALS SCIENCE, TEXTILES</t>
  </si>
  <si>
    <t>TRANSPLANTATION</t>
  </si>
  <si>
    <t>TROPICAL MEDICINE</t>
  </si>
  <si>
    <t>COMPUTER SCIENCE, CYBERNETICS</t>
  </si>
  <si>
    <t>LIMNOLOGY</t>
  </si>
  <si>
    <t>AGRICULTURAL ECONOMICS &amp; POLICY</t>
  </si>
  <si>
    <t>ANATOMY &amp; MORPHOLOGY</t>
  </si>
  <si>
    <t>LOGIC</t>
  </si>
  <si>
    <t>MATERIALS SCIENCE, COATINGS &amp; FILMS</t>
  </si>
  <si>
    <t>MATERIALS SCIENCE, PAPER &amp; WOOD</t>
  </si>
  <si>
    <t>MINING &amp; MINERAL PROCESSING</t>
  </si>
  <si>
    <t>ETHNIC STUDIES</t>
  </si>
  <si>
    <t>ENGINEERING, PETROLEUM</t>
  </si>
  <si>
    <t>PHYSICS, NUCLEAR</t>
  </si>
  <si>
    <t>PRIMARY HEALTH CARE</t>
  </si>
  <si>
    <t>QUANTUM SCIENCE &amp; TECHNOLOGY</t>
  </si>
  <si>
    <t>ERGONOMICS</t>
  </si>
  <si>
    <t>MEDICAL ETHICS</t>
  </si>
  <si>
    <t>MEDICINE, LEGAL</t>
  </si>
  <si>
    <t>ENGINEERING, MARINE</t>
  </si>
  <si>
    <t>ENGINEERING, OCEAN</t>
  </si>
  <si>
    <t>NEUROIMAGING</t>
  </si>
  <si>
    <t>PSYCHOLOGY, BIOLOGICAL</t>
  </si>
  <si>
    <t>AGRICULTURAL ENGINEERING</t>
  </si>
  <si>
    <t>PSYCHOLOGY, MATHEMATICAL</t>
  </si>
  <si>
    <t>PSYCHOLOGY, PSYCHOANALYSIS</t>
  </si>
  <si>
    <t>MICROSCOPY</t>
  </si>
  <si>
    <t>ANDROLOGY</t>
  </si>
  <si>
    <t>Špičkový tím UNIZA podľa MU 9/2020</t>
  </si>
  <si>
    <t>Počet členov tímu:</t>
  </si>
  <si>
    <t>Líder tímu:</t>
  </si>
  <si>
    <t>Pracovisko lídra tímu:</t>
  </si>
  <si>
    <t>Členovia tímu:</t>
  </si>
  <si>
    <t>Názov pracoviska</t>
  </si>
  <si>
    <t>Celouniverzitné pracovisko</t>
  </si>
  <si>
    <t>Fakulta prevádzky a ekonomiky dopravy a spojov</t>
  </si>
  <si>
    <t>Strojnícka fakulta</t>
  </si>
  <si>
    <t>Fakulta elektrotechniky a informačných technológií</t>
  </si>
  <si>
    <t>Stavebná fakulta</t>
  </si>
  <si>
    <t>Fakulta riadenia a informatiky</t>
  </si>
  <si>
    <t>Fakulta bezpečnostného inžinierstva</t>
  </si>
  <si>
    <t>Fakulta humanitných vied</t>
  </si>
  <si>
    <t>Ústav konkurencieschopnosti a inovácií</t>
  </si>
  <si>
    <t>Ústav znaleckého výskumu a vzdelávania</t>
  </si>
  <si>
    <t>Univerzitný vedecký park</t>
  </si>
  <si>
    <t>Výskumné centrum</t>
  </si>
  <si>
    <t>P.č.</t>
  </si>
  <si>
    <t>Názov vednej oblasti</t>
  </si>
  <si>
    <t>Počet časopisov</t>
  </si>
  <si>
    <t>Celkový počet citácií</t>
  </si>
  <si>
    <t>Špičkový tím UNIZA - vyhodnotenie kritérií</t>
  </si>
  <si>
    <t>Čl. 6, 
odst. č.</t>
  </si>
  <si>
    <t>14a</t>
  </si>
  <si>
    <t>14a aa</t>
  </si>
  <si>
    <t>14a ab</t>
  </si>
  <si>
    <t>14a ac</t>
  </si>
  <si>
    <t>14a ad</t>
  </si>
  <si>
    <t>Kritérium</t>
  </si>
  <si>
    <t>Minimálny počet mladých vedeckých pracovníkov do 10 rokov po udelení PhD.</t>
  </si>
  <si>
    <t>Min. N/2 vysoko citovaných publikácií na WoS/Scopus bez autocitácií</t>
  </si>
  <si>
    <t>Vysoko cit. publikácie za posledných 6 rokov min. Nx2 (min. 10 citácií bez autocit.)</t>
  </si>
  <si>
    <t>H-index publikácií celého tímu v danej kategórii vedného odboru</t>
  </si>
  <si>
    <t>Min. 2 knižné diela v zahranič. vydavateľstvách. (kategórie AAA,ABC)</t>
  </si>
  <si>
    <t>Dosahovaná hodnota</t>
  </si>
  <si>
    <t>Splnenie kritérií 14a aa až 14a-ad na 100% (2 zo 4)</t>
  </si>
  <si>
    <t>Splnenie kritérií 14a aa až 14a-ad na 50 % (4 zo 4)</t>
  </si>
  <si>
    <t>14b</t>
  </si>
  <si>
    <t>14b ba</t>
  </si>
  <si>
    <t>14b bb</t>
  </si>
  <si>
    <t>14b bc</t>
  </si>
  <si>
    <t>14b bd</t>
  </si>
  <si>
    <t>14b be</t>
  </si>
  <si>
    <t>Dokladovateľné vystúpenia na medzinárodných kongresoch so zameraním na obor, v ktorom špičkový tím pôsobí. Min. N/2 účastí</t>
  </si>
  <si>
    <t>Medzinárodné ocenenie v danom obore</t>
  </si>
  <si>
    <t>Účasť na medzinárodných projektoch, grantoch</t>
  </si>
  <si>
    <t>Člen tímu je voleným členom vedeckej alebo umeleckej spoločnosti, člen redakčnej rady vedeckého časopisu  indexovanom v Scopus/WoS</t>
  </si>
  <si>
    <t>Publikácie s medzinárodným autorským kolektívom min. N (autorský kolektív minimálne z 3 rôznych krajín - UNIZA + 2 zahraničné pracoviská z 2 rôznych krajín)</t>
  </si>
  <si>
    <t>Počet publikácií s medzinárodným autorským kolektívom s minimálne 5 citáciami vo WoS/Scopus (autorský kolektív minimálne z 3 rôznych krajín - UNIZA + 2 zahraničné pracoviská z 2 rôznych krajín)</t>
  </si>
  <si>
    <t>Medzinárodná prezentácia.</t>
  </si>
  <si>
    <t>14c</t>
  </si>
  <si>
    <t>Prezentácia tímu (patenty a významné diela)</t>
  </si>
  <si>
    <t>14c ca</t>
  </si>
  <si>
    <t>14c cb</t>
  </si>
  <si>
    <t>14c cc</t>
  </si>
  <si>
    <t>14c cd</t>
  </si>
  <si>
    <t>14c ce</t>
  </si>
  <si>
    <t>Patenty, úžitkové vzory, technické diela a pod. min. N/2</t>
  </si>
  <si>
    <t>Nové liečebné, diagnostické, technické postupy</t>
  </si>
  <si>
    <t>Zásadné počiny v oblasti národnej kultúry a histórie a v oblasti umenia</t>
  </si>
  <si>
    <t>Zásadné analytické materiály vypracované členmi tímu</t>
  </si>
  <si>
    <t>Tvorba dokázateľne používaného softvéru s priekopníckymi črtami alebo ekonomickým prínosom</t>
  </si>
  <si>
    <t>Počet publikácií započítaných do H-indexu tímu, v ktorých je spoluautorom mladý vedecký pracovník do 10 rokov po udelení PhD.</t>
  </si>
  <si>
    <t>N/A</t>
  </si>
  <si>
    <t>Vypĺňať len sivé polia !!!!</t>
  </si>
  <si>
    <t>V modrých poliach vybrať z rozbaľovacích zoznamov</t>
  </si>
  <si>
    <t>Hlavná vedná oblasť podľa JRC:</t>
  </si>
  <si>
    <t>1. doplnková vedná oblasť podľa JRC:</t>
  </si>
  <si>
    <t>2. doplnková vedná oblasť podľa JRC:</t>
  </si>
  <si>
    <t>Podiel vednej oblasti v %</t>
  </si>
  <si>
    <t>IF(m)</t>
  </si>
  <si>
    <t>IF(agg)</t>
  </si>
  <si>
    <t>Priemer mediánov impakt faktorov IFRP podľa JRC:</t>
  </si>
  <si>
    <t>Vysokocitovaná práca pre Vašu kombináciu odborov je práca s</t>
  </si>
  <si>
    <t>citáciami bez autocitácií.</t>
  </si>
  <si>
    <t>Minimálna požadovaná hodnota pre 100%-né plnenie</t>
  </si>
  <si>
    <t>Pre 100%-né plnenie kritéria je potrebné mať vo Vašom tíme</t>
  </si>
  <si>
    <t>publikácií s minimálne</t>
  </si>
  <si>
    <t xml:space="preserve">citáciami. </t>
  </si>
  <si>
    <t xml:space="preserve">Pre 50%-né plnenie kritéria je potrebné mať vo Vašom tíme </t>
  </si>
  <si>
    <t>citáciami.</t>
  </si>
  <si>
    <t>Publikácie vydané v renomovaných vydavateľstvách podľa zoznamu uvedenom v CREPČ: http://cms.crepc.sk/Data/Sites/1/pdf/zoznam-vydavatelstva/zoznam-vydavatelstva-01-2020.pdf</t>
  </si>
  <si>
    <t>Splnenie kritérií, ak sú splnené minimálne kritéria podľa 14a a zároveň mininimálne kritériá jednej z oblastí 14b alebo 14c</t>
  </si>
  <si>
    <t>Meno a priezvisko:</t>
  </si>
  <si>
    <t>Rok obhájenia PhD.:</t>
  </si>
  <si>
    <t>Pracovisko:</t>
  </si>
  <si>
    <t>Identifikácia mladého vedeckého pracovníka/mladých vedeckých pracovníkov do 10 rokov od ukončenia PhD., ktorý je členom tímu, v počte:</t>
  </si>
  <si>
    <t>Autori (komplet), názov práce, časopis, ročník, číslo, rozsah strán</t>
  </si>
  <si>
    <t>Počet citácií (bez autocitácií)</t>
  </si>
  <si>
    <t>Autori (komplet), názov knižného diela, rok vydania, počet strán, vydavateľstvo</t>
  </si>
  <si>
    <t>Meno člena tímu, názov prednášky, názov kongresu, miesto konania kongresu, rok, web (ak existuje)</t>
  </si>
  <si>
    <t>Meno člena tímu, názov ceny, kto udelil, rok udelenia</t>
  </si>
  <si>
    <t>Meno člena tímu, názov grantu/projektu, názov inštitúcie, ktorá grant udelila, roky riešenia</t>
  </si>
  <si>
    <t>Meno člena tímu, názov vedeckej/umeleckej spoločnosti, volená pozícia, názov časopisu, vydavateľ, pozícia v redakčnej rade (odkazy na web)</t>
  </si>
  <si>
    <t>Počet citácií ( bez autocitácií)</t>
  </si>
  <si>
    <t>priložiť pozvánku/program/potvrdenie o účasti</t>
  </si>
  <si>
    <t>priložiť diplom/iný doklad preukazujúci udelenie ceny</t>
  </si>
  <si>
    <t>všetky práce a citácie musia byť dohľadateľné na WoS/SCOPUS (nie je potrebné prikladať)</t>
  </si>
  <si>
    <t>Knižné publikácie musia byť dohľadateľné v CREPČ alebo v databáze knižnice UNIZA v kategóriách AAA, ABC</t>
  </si>
  <si>
    <t>Autori, názov diela, číselné označenie diela, rok udelenia platnosti</t>
  </si>
  <si>
    <t>Musí byť dohľadateľné na Úrade priemyselného vlastníctva (a ekvivalent v zahraničí) alebo dokladované technické dielo.</t>
  </si>
  <si>
    <t>Autori, názov, organizácia uplatnenia, rok, identifikačné číslo</t>
  </si>
  <si>
    <t>priložiť doklad o uplatnení liečebného, diagnostického alebo technického postupu v organizácii</t>
  </si>
  <si>
    <t>Autori, názov počinu, rok</t>
  </si>
  <si>
    <t>priložiť identifikáciu počinu vrátane dokladu o zásadnom význame počinu</t>
  </si>
  <si>
    <t>Autori, názov analytického materiálu, inštitúcia uplatnenia, rok</t>
  </si>
  <si>
    <t>priložiť identifikáciu analytického materiálu vrátane dokladu o zásadnom význame od inštitúcie uplatnenia</t>
  </si>
  <si>
    <t>Autori, názov software, inštitúcia uplatnenia, rok</t>
  </si>
  <si>
    <t>priložiť doklad o používaní software v inštitúcii uplatnenia vrátane vyčíslenia ekonomického prínosu resp. popisu priekopníckych črtov</t>
  </si>
  <si>
    <t>n/a</t>
  </si>
  <si>
    <t>HUMANITIES, MULTIDISCIPLINARY</t>
  </si>
  <si>
    <t>LANGUAGE &amp; LINGUISTICS</t>
  </si>
  <si>
    <t>PHILOSOPHY</t>
  </si>
  <si>
    <t>RELIGION</t>
  </si>
  <si>
    <t>LITERATURE</t>
  </si>
  <si>
    <t>ARCHAEOLOGY</t>
  </si>
  <si>
    <t>ART</t>
  </si>
  <si>
    <t>MUSIC</t>
  </si>
  <si>
    <t>ASIAN STUDIES</t>
  </si>
  <si>
    <t>LITERATURE, ROMANCE</t>
  </si>
  <si>
    <t>ARCHITECTURE</t>
  </si>
  <si>
    <t>LITERARY REVIEWS</t>
  </si>
  <si>
    <t>MEDIEVAL &amp; RENAISSANCE STUDIES</t>
  </si>
  <si>
    <t>CLASSICS</t>
  </si>
  <si>
    <t>FILM, RADIO, TELEVISION</t>
  </si>
  <si>
    <t>THEATER</t>
  </si>
  <si>
    <t>LITERARY THEORY &amp; CRITICISM</t>
  </si>
  <si>
    <t>LITERATURE, GERMAN, DUTCH, SCANDINAVIAN</t>
  </si>
  <si>
    <t>FOLKLORE</t>
  </si>
  <si>
    <t>LITERATURE, BRITISH ISLES</t>
  </si>
  <si>
    <t>LITERATURE, AMERICAN</t>
  </si>
  <si>
    <t>POETRY</t>
  </si>
  <si>
    <t>LITERATURE, SLAVIC</t>
  </si>
  <si>
    <t>DANCE</t>
  </si>
  <si>
    <t>LITERATURE, AFRICAN, AUSTRALIAN, CANADIAN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</si>
</sst>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Sans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/>
    <xf numFmtId="0" fontId="0" fillId="0" borderId="17" xfId="0" applyBorder="1"/>
    <xf numFmtId="0" fontId="0" fillId="0" borderId="1" xfId="0" applyBorder="1"/>
    <xf numFmtId="0" fontId="0" fillId="0" borderId="0" xfId="0" applyAlignment="1" applyProtection="1"/>
    <xf numFmtId="0" fontId="0" fillId="0" borderId="0" xfId="0" applyProtection="1"/>
    <xf numFmtId="0" fontId="0" fillId="0" borderId="13" xfId="0" applyBorder="1" applyAlignment="1" applyProtection="1">
      <alignment wrapText="1"/>
    </xf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center" wrapText="1"/>
    </xf>
    <xf numFmtId="0" fontId="0" fillId="0" borderId="16" xfId="0" applyBorder="1" applyProtection="1"/>
    <xf numFmtId="0" fontId="0" fillId="0" borderId="15" xfId="0" applyBorder="1" applyProtection="1"/>
    <xf numFmtId="0" fontId="7" fillId="0" borderId="13" xfId="0" applyFont="1" applyBorder="1" applyAlignment="1" applyProtection="1">
      <alignment horizontal="left"/>
    </xf>
    <xf numFmtId="0" fontId="8" fillId="0" borderId="14" xfId="0" applyFont="1" applyFill="1" applyBorder="1" applyAlignment="1" applyProtection="1">
      <alignment vertical="center" wrapText="1"/>
    </xf>
    <xf numFmtId="0" fontId="7" fillId="0" borderId="14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0" borderId="4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0" borderId="7" xfId="0" applyFont="1" applyBorder="1" applyProtection="1"/>
    <xf numFmtId="0" fontId="9" fillId="0" borderId="3" xfId="0" applyFont="1" applyBorder="1" applyAlignment="1" applyProtection="1">
      <alignment wrapText="1"/>
    </xf>
    <xf numFmtId="0" fontId="9" fillId="0" borderId="3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9" fillId="4" borderId="3" xfId="0" applyFont="1" applyFill="1" applyBorder="1" applyAlignment="1" applyProtection="1">
      <alignment wrapText="1"/>
    </xf>
    <xf numFmtId="0" fontId="0" fillId="0" borderId="8" xfId="0" applyBorder="1" applyAlignment="1" applyProtection="1">
      <alignment horizontal="center"/>
    </xf>
    <xf numFmtId="0" fontId="9" fillId="0" borderId="9" xfId="0" applyFont="1" applyBorder="1" applyProtection="1"/>
    <xf numFmtId="0" fontId="9" fillId="0" borderId="10" xfId="0" applyFont="1" applyBorder="1" applyAlignment="1" applyProtection="1">
      <alignment wrapText="1"/>
    </xf>
    <xf numFmtId="0" fontId="9" fillId="0" borderId="10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0" fillId="0" borderId="4" xfId="0" applyFont="1" applyBorder="1" applyProtection="1"/>
    <xf numFmtId="0" fontId="10" fillId="0" borderId="5" xfId="0" applyFont="1" applyBorder="1" applyAlignment="1" applyProtection="1">
      <alignment wrapText="1"/>
    </xf>
    <xf numFmtId="0" fontId="10" fillId="0" borderId="5" xfId="0" applyFont="1" applyBorder="1" applyAlignment="1" applyProtection="1">
      <alignment horizontal="center"/>
    </xf>
    <xf numFmtId="0" fontId="10" fillId="0" borderId="7" xfId="0" applyFont="1" applyBorder="1" applyProtection="1"/>
    <xf numFmtId="0" fontId="10" fillId="0" borderId="3" xfId="0" applyFont="1" applyBorder="1" applyAlignment="1" applyProtection="1">
      <alignment wrapText="1"/>
    </xf>
    <xf numFmtId="0" fontId="10" fillId="0" borderId="3" xfId="0" applyFont="1" applyBorder="1" applyAlignment="1" applyProtection="1">
      <alignment horizontal="center"/>
    </xf>
    <xf numFmtId="1" fontId="10" fillId="0" borderId="3" xfId="0" applyNumberFormat="1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0" xfId="0" applyFont="1" applyBorder="1" applyAlignment="1" applyProtection="1">
      <alignment wrapText="1"/>
    </xf>
    <xf numFmtId="0" fontId="10" fillId="0" borderId="10" xfId="0" applyFont="1" applyBorder="1" applyAlignment="1" applyProtection="1">
      <alignment horizontal="center"/>
    </xf>
    <xf numFmtId="0" fontId="11" fillId="0" borderId="4" xfId="0" applyFont="1" applyBorder="1" applyProtection="1"/>
    <xf numFmtId="0" fontId="11" fillId="0" borderId="5" xfId="0" applyFont="1" applyBorder="1" applyAlignment="1" applyProtection="1">
      <alignment wrapText="1"/>
    </xf>
    <xf numFmtId="0" fontId="11" fillId="0" borderId="5" xfId="0" applyFont="1" applyBorder="1" applyAlignment="1" applyProtection="1">
      <alignment horizontal="center"/>
    </xf>
    <xf numFmtId="0" fontId="11" fillId="0" borderId="7" xfId="0" applyFont="1" applyBorder="1" applyProtection="1"/>
    <xf numFmtId="0" fontId="11" fillId="0" borderId="3" xfId="0" applyFont="1" applyBorder="1" applyAlignment="1" applyProtection="1">
      <alignment wrapText="1"/>
    </xf>
    <xf numFmtId="0" fontId="11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vertical="center" wrapText="1"/>
    </xf>
    <xf numFmtId="0" fontId="11" fillId="0" borderId="9" xfId="0" applyFont="1" applyBorder="1" applyProtection="1"/>
    <xf numFmtId="0" fontId="12" fillId="0" borderId="10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/>
      <protection locked="0"/>
    </xf>
    <xf numFmtId="0" fontId="9" fillId="7" borderId="3" xfId="0" applyFont="1" applyFill="1" applyBorder="1" applyAlignment="1" applyProtection="1">
      <alignment horizontal="center"/>
      <protection locked="0"/>
    </xf>
    <xf numFmtId="0" fontId="9" fillId="7" borderId="10" xfId="0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 applyProtection="1">
      <alignment horizontal="center"/>
      <protection locked="0"/>
    </xf>
    <xf numFmtId="0" fontId="10" fillId="7" borderId="10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11" fillId="7" borderId="10" xfId="0" applyFont="1" applyFill="1" applyBorder="1" applyAlignment="1" applyProtection="1">
      <alignment horizontal="center"/>
      <protection locked="0"/>
    </xf>
    <xf numFmtId="49" fontId="0" fillId="6" borderId="3" xfId="0" applyNumberFormat="1" applyFill="1" applyBorder="1" applyProtection="1">
      <protection locked="0"/>
    </xf>
    <xf numFmtId="1" fontId="0" fillId="7" borderId="3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0" fillId="0" borderId="3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alignment horizontal="center"/>
    </xf>
    <xf numFmtId="9" fontId="6" fillId="0" borderId="3" xfId="1" applyFont="1" applyBorder="1" applyAlignment="1" applyProtection="1">
      <alignment horizontal="center"/>
    </xf>
    <xf numFmtId="0" fontId="14" fillId="0" borderId="21" xfId="0" applyFont="1" applyBorder="1" applyAlignment="1" applyProtection="1">
      <alignment vertical="center"/>
    </xf>
    <xf numFmtId="0" fontId="0" fillId="0" borderId="17" xfId="0" applyBorder="1" applyProtection="1"/>
    <xf numFmtId="0" fontId="0" fillId="0" borderId="1" xfId="0" applyBorder="1" applyProtection="1"/>
    <xf numFmtId="9" fontId="4" fillId="5" borderId="3" xfId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5" fillId="0" borderId="0" xfId="0" applyFont="1" applyFill="1" applyAlignment="1" applyProtection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1" xfId="0" applyBorder="1" applyProtection="1"/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 applyProtection="1">
      <alignment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>
      <alignment vertical="center"/>
    </xf>
    <xf numFmtId="0" fontId="2" fillId="3" borderId="23" xfId="0" applyNumberFormat="1" applyFont="1" applyFill="1" applyBorder="1" applyAlignment="1" applyProtection="1">
      <alignment horizontal="right" wrapText="1"/>
    </xf>
    <xf numFmtId="0" fontId="1" fillId="2" borderId="22" xfId="0" applyNumberFormat="1" applyFont="1" applyFill="1" applyBorder="1" applyAlignment="1" applyProtection="1">
      <alignment horizontal="center" vertical="center" wrapText="1"/>
    </xf>
    <xf numFmtId="0" fontId="0" fillId="10" borderId="0" xfId="0" applyFill="1" applyAlignment="1" applyProtection="1">
      <alignment horizontal="left"/>
    </xf>
    <xf numFmtId="0" fontId="1" fillId="10" borderId="1" xfId="0" applyNumberFormat="1" applyFont="1" applyFill="1" applyBorder="1" applyAlignment="1" applyProtection="1">
      <alignment horizontal="left" vertical="center"/>
    </xf>
    <xf numFmtId="0" fontId="17" fillId="10" borderId="3" xfId="0" applyFont="1" applyFill="1" applyBorder="1" applyAlignment="1">
      <alignment vertical="center"/>
    </xf>
    <xf numFmtId="0" fontId="3" fillId="10" borderId="1" xfId="0" applyNumberFormat="1" applyFont="1" applyFill="1" applyBorder="1" applyAlignment="1" applyProtection="1">
      <alignment vertical="top" wrapText="1"/>
    </xf>
    <xf numFmtId="0" fontId="1" fillId="2" borderId="22" xfId="0" applyNumberFormat="1" applyFont="1" applyFill="1" applyBorder="1" applyAlignment="1" applyProtection="1">
      <alignment horizontal="right" vertical="center" wrapText="1"/>
    </xf>
    <xf numFmtId="0" fontId="17" fillId="0" borderId="3" xfId="0" applyFont="1" applyBorder="1" applyAlignment="1">
      <alignment horizontal="right" vertical="center"/>
    </xf>
    <xf numFmtId="0" fontId="0" fillId="0" borderId="0" xfId="0" applyAlignment="1" applyProtection="1">
      <alignment horizontal="right"/>
    </xf>
    <xf numFmtId="0" fontId="15" fillId="8" borderId="0" xfId="0" applyFont="1" applyFill="1" applyAlignment="1" applyProtection="1">
      <alignment horizontal="center" vertical="center"/>
    </xf>
    <xf numFmtId="0" fontId="15" fillId="8" borderId="0" xfId="0" applyFont="1" applyFill="1" applyAlignment="1" applyProtection="1">
      <alignment horizont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2">
    <cellStyle name="Normálna" xfId="0" builtinId="0"/>
    <cellStyle name="Percentá" xfId="1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B2:B512" totalsRowShown="0" headerRowDxfId="11" dataDxfId="9" headerRowBorderDxfId="10" tableBorderDxfId="8" totalsRowBorderDxfId="7">
  <autoFilter ref="B2:B512"/>
  <tableColumns count="1">
    <tableColumn id="1" name="Názov vednej oblasti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B9" sqref="B9"/>
    </sheetView>
  </sheetViews>
  <sheetFormatPr defaultColWidth="9.140625" defaultRowHeight="15"/>
  <cols>
    <col min="1" max="1" width="44.140625" style="6" customWidth="1"/>
    <col min="2" max="2" width="64.140625" style="6" customWidth="1"/>
    <col min="3" max="3" width="23" style="6" customWidth="1"/>
    <col min="4" max="4" width="14.42578125" style="6" customWidth="1"/>
    <col min="5" max="5" width="15.28515625" style="6" customWidth="1"/>
    <col min="6" max="16384" width="9.140625" style="6"/>
  </cols>
  <sheetData>
    <row r="1" spans="1:9">
      <c r="A1" s="103" t="s">
        <v>229</v>
      </c>
      <c r="B1" s="103"/>
      <c r="C1" s="103"/>
      <c r="D1" s="62"/>
      <c r="E1" s="62"/>
      <c r="F1" s="62"/>
      <c r="G1" s="62"/>
      <c r="H1" s="62"/>
    </row>
    <row r="2" spans="1:9">
      <c r="A2" s="63"/>
      <c r="B2" s="63"/>
      <c r="C2" s="63" t="s">
        <v>299</v>
      </c>
      <c r="D2" s="64" t="s">
        <v>300</v>
      </c>
      <c r="E2" s="62" t="s">
        <v>249</v>
      </c>
      <c r="F2" s="62"/>
      <c r="G2" s="62"/>
      <c r="H2" s="62"/>
    </row>
    <row r="3" spans="1:9" ht="15" customHeight="1">
      <c r="A3" s="65" t="s">
        <v>296</v>
      </c>
      <c r="B3" s="57" t="s">
        <v>248</v>
      </c>
      <c r="C3" s="73"/>
      <c r="D3" s="66">
        <f>VLOOKUP(B3,JRC_Category!$B$2:$F$239,4,FALSE)</f>
        <v>0</v>
      </c>
      <c r="E3" s="66">
        <f>VLOOKUP(B3,JRC_Category!$B$2:$F$239,2,FALSE)</f>
        <v>0</v>
      </c>
      <c r="F3" s="67"/>
      <c r="G3" s="67"/>
      <c r="H3" s="67"/>
      <c r="I3" s="67"/>
    </row>
    <row r="4" spans="1:9" ht="15" customHeight="1">
      <c r="A4" s="65" t="s">
        <v>297</v>
      </c>
      <c r="B4" s="57" t="s">
        <v>248</v>
      </c>
      <c r="C4" s="73"/>
      <c r="D4" s="66">
        <f>VLOOKUP(B4,JRC_Category!$B$2:$F$239,4,FALSE)</f>
        <v>0</v>
      </c>
      <c r="E4" s="66">
        <f>VLOOKUP(B4,JRC_Category!$B$2:$F$239,2,FALSE)</f>
        <v>0</v>
      </c>
      <c r="F4" s="67"/>
      <c r="G4" s="67"/>
      <c r="H4" s="67"/>
      <c r="I4" s="67"/>
    </row>
    <row r="5" spans="1:9" ht="15" customHeight="1">
      <c r="A5" s="65" t="s">
        <v>298</v>
      </c>
      <c r="B5" s="57" t="s">
        <v>248</v>
      </c>
      <c r="C5" s="73"/>
      <c r="D5" s="66">
        <f>VLOOKUP(B5,JRC_Category!$B$2:$F$239,4,FALSE)</f>
        <v>0</v>
      </c>
      <c r="E5" s="66">
        <f>VLOOKUP(B5,JRC_Category!$B$2:$F$239,2,FALSE)</f>
        <v>0</v>
      </c>
      <c r="F5" s="67"/>
      <c r="G5" s="67"/>
      <c r="H5" s="67"/>
      <c r="I5" s="67"/>
    </row>
    <row r="6" spans="1:9" ht="15" customHeight="1">
      <c r="A6" s="65" t="s">
        <v>302</v>
      </c>
      <c r="B6" s="68" t="str">
        <f>IF(AND(D3=0,D4=0,D5=0),"Nie je vybratá žiadna vedná oblasť",((C3*D3*E3)+(C4*D4*E4)+(C5*D5*E5))/((C3*E3)+(C4*E4)+(C5*E5)))</f>
        <v>Nie je vybratá žiadna vedná oblasť</v>
      </c>
      <c r="C6" s="69" t="str">
        <f>IF(SUM(C3:C5)=1,1,"nie je súčet 100%")</f>
        <v>nie je súčet 100%</v>
      </c>
      <c r="D6" s="67"/>
      <c r="E6" s="67"/>
      <c r="F6" s="67"/>
      <c r="G6" s="67"/>
      <c r="H6" s="67"/>
      <c r="I6" s="67"/>
    </row>
    <row r="7" spans="1:9" ht="15" customHeight="1">
      <c r="A7" s="65" t="s">
        <v>230</v>
      </c>
      <c r="B7" s="58"/>
      <c r="C7" s="70"/>
      <c r="D7" s="67"/>
      <c r="E7" s="67"/>
      <c r="F7" s="67"/>
      <c r="G7" s="67"/>
      <c r="H7" s="67"/>
      <c r="I7" s="67"/>
    </row>
    <row r="8" spans="1:9" ht="15" customHeight="1">
      <c r="A8" s="65" t="s">
        <v>231</v>
      </c>
      <c r="B8" s="59"/>
      <c r="C8" s="70"/>
      <c r="D8" s="67"/>
      <c r="E8" s="67"/>
      <c r="F8" s="67"/>
      <c r="G8" s="67"/>
      <c r="H8" s="67"/>
      <c r="I8" s="67"/>
    </row>
    <row r="9" spans="1:9" ht="15" customHeight="1">
      <c r="A9" s="65" t="s">
        <v>232</v>
      </c>
      <c r="B9" s="60" t="s">
        <v>234</v>
      </c>
      <c r="C9" s="70"/>
      <c r="D9" s="67"/>
      <c r="E9" s="67"/>
      <c r="F9" s="67"/>
      <c r="G9" s="67"/>
      <c r="H9" s="67"/>
      <c r="I9" s="67"/>
    </row>
    <row r="10" spans="1:9" ht="15" customHeight="1">
      <c r="A10" s="71" t="s">
        <v>233</v>
      </c>
      <c r="B10" s="59"/>
      <c r="C10" s="67"/>
      <c r="D10" s="67"/>
      <c r="E10" s="67"/>
      <c r="F10" s="67"/>
      <c r="G10" s="67"/>
      <c r="H10" s="67"/>
      <c r="I10" s="67"/>
    </row>
    <row r="11" spans="1:9">
      <c r="A11" s="72"/>
      <c r="B11" s="59"/>
      <c r="C11" s="72"/>
    </row>
    <row r="12" spans="1:9">
      <c r="A12" s="72"/>
      <c r="B12" s="59"/>
      <c r="C12" s="72"/>
    </row>
    <row r="13" spans="1:9">
      <c r="A13" s="72"/>
      <c r="B13" s="59"/>
      <c r="C13" s="72"/>
    </row>
    <row r="14" spans="1:9">
      <c r="A14" s="72"/>
      <c r="B14" s="59"/>
      <c r="C14" s="72"/>
    </row>
    <row r="15" spans="1:9">
      <c r="A15" s="72"/>
      <c r="B15" s="59"/>
      <c r="C15" s="72"/>
    </row>
    <row r="16" spans="1:9">
      <c r="A16" s="72"/>
      <c r="B16" s="59"/>
      <c r="C16" s="72"/>
    </row>
    <row r="17" spans="1:9">
      <c r="A17" s="72"/>
      <c r="B17" s="59"/>
      <c r="C17" s="72"/>
    </row>
    <row r="20" spans="1:9" ht="15" customHeight="1">
      <c r="A20" s="99" t="s">
        <v>294</v>
      </c>
      <c r="B20" s="99"/>
      <c r="C20" s="101" t="str">
        <f>KRITÉRIÁ!G3</f>
        <v>NIE JE ŠPIČKOVÝ TÍM</v>
      </c>
      <c r="D20" s="102"/>
      <c r="E20" s="102"/>
      <c r="F20" s="102"/>
      <c r="G20" s="102"/>
      <c r="H20" s="102"/>
      <c r="I20" s="102"/>
    </row>
    <row r="21" spans="1:9" ht="15" customHeight="1">
      <c r="A21" s="99"/>
      <c r="B21" s="99"/>
      <c r="C21" s="101"/>
      <c r="D21" s="102"/>
      <c r="E21" s="102"/>
      <c r="F21" s="102"/>
      <c r="G21" s="102"/>
      <c r="H21" s="102"/>
      <c r="I21" s="102"/>
    </row>
    <row r="22" spans="1:9" ht="15" customHeight="1">
      <c r="C22" s="101"/>
      <c r="D22" s="102"/>
      <c r="E22" s="102"/>
      <c r="F22" s="102"/>
      <c r="G22" s="102"/>
      <c r="H22" s="102"/>
      <c r="I22" s="102"/>
    </row>
    <row r="23" spans="1:9" ht="15" customHeight="1">
      <c r="A23" s="100" t="s">
        <v>295</v>
      </c>
      <c r="B23" s="100"/>
      <c r="C23" s="101"/>
      <c r="D23" s="102"/>
      <c r="E23" s="102"/>
      <c r="F23" s="102"/>
      <c r="G23" s="102"/>
      <c r="H23" s="102"/>
      <c r="I23" s="102"/>
    </row>
    <row r="24" spans="1:9" ht="15" customHeight="1">
      <c r="A24" s="100"/>
      <c r="B24" s="100"/>
      <c r="C24" s="101"/>
      <c r="D24" s="102"/>
      <c r="E24" s="102"/>
      <c r="F24" s="102"/>
      <c r="G24" s="102"/>
      <c r="H24" s="102"/>
      <c r="I24" s="102"/>
    </row>
  </sheetData>
  <sheetProtection algorithmName="SHA-512" hashValue="4waQDumbkG+75hTXHJLyH0MN8xP/a0lCwebCUmJtlZT9D3aWAx3/InNEKSuNj/cqcJuRXOb+H5bmv/rH3+CzCA==" saltValue="ZOGSF1ET7b4s1E79lnCoMQ==" spinCount="100000" sheet="1" selectLockedCells="1"/>
  <mergeCells count="4">
    <mergeCell ref="A20:B21"/>
    <mergeCell ref="A23:B24"/>
    <mergeCell ref="C20:I24"/>
    <mergeCell ref="A1:C1"/>
  </mergeCells>
  <conditionalFormatting sqref="C7:I10 D6:I6 C3:I5">
    <cfRule type="containsText" dxfId="24" priority="3" operator="containsText" text="SPĹŇA">
      <formula>NOT(ISERROR(SEARCH("SPĹŇA",C3)))</formula>
    </cfRule>
    <cfRule type="containsText" dxfId="23" priority="4" operator="containsText" text="NIE JE">
      <formula>NOT(ISERROR(SEARCH("NIE JE",C3)))</formula>
    </cfRule>
  </conditionalFormatting>
  <conditionalFormatting sqref="C20:I24">
    <cfRule type="containsText" dxfId="22" priority="1" operator="containsText" text="SPĹŇA">
      <formula>NOT(ISERROR(SEARCH("SPĹŇA",C20)))</formula>
    </cfRule>
    <cfRule type="containsText" dxfId="21" priority="2" operator="containsText" text="NIE JE">
      <formula>NOT(ISERROR(SEARCH("NIE JE",C20)))</formula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berte vednú oblasť" prompt="Vyberte vednú oblasť_x000a_">
          <x14:formula1>
            <xm:f>JRC_Category!$B$2:$B$238</xm:f>
          </x14:formula1>
          <xm:sqref>B4:B5</xm:sqref>
        </x14:dataValidation>
        <x14:dataValidation type="list" allowBlank="1" showInputMessage="1" showErrorMessage="1">
          <x14:formula1>
            <xm:f>Dáta!$A$1:$A$13</xm:f>
          </x14:formula1>
          <xm:sqref>B9</xm:sqref>
        </x14:dataValidation>
        <x14:dataValidation type="list" allowBlank="1" showInputMessage="1" showErrorMessage="1">
          <x14:formula1>
            <xm:f>JRC_Category!$B$2:$B$238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D7" sqref="D7"/>
    </sheetView>
  </sheetViews>
  <sheetFormatPr defaultColWidth="9.140625" defaultRowHeight="15"/>
  <cols>
    <col min="1" max="1" width="11.42578125" style="6" customWidth="1"/>
    <col min="2" max="2" width="54.7109375" style="6" customWidth="1"/>
    <col min="3" max="3" width="20.140625" style="6" customWidth="1"/>
    <col min="4" max="4" width="20.7109375" style="6" customWidth="1"/>
    <col min="5" max="5" width="18.28515625" style="6" customWidth="1"/>
    <col min="6" max="6" width="9.140625" style="6"/>
    <col min="7" max="7" width="55.85546875" style="6" customWidth="1"/>
    <col min="8" max="8" width="6.7109375" style="6" customWidth="1"/>
    <col min="9" max="9" width="23.28515625" style="6" customWidth="1"/>
    <col min="10" max="11" width="9.140625" style="6"/>
    <col min="12" max="12" width="53.85546875" style="6" customWidth="1"/>
    <col min="13" max="13" width="9.140625" style="6"/>
    <col min="14" max="14" width="20.85546875" style="6" customWidth="1"/>
    <col min="15" max="16384" width="9.140625" style="6"/>
  </cols>
  <sheetData>
    <row r="1" spans="1:16" ht="15.75" thickBot="1">
      <c r="A1" s="106" t="s">
        <v>251</v>
      </c>
      <c r="B1" s="106"/>
      <c r="C1" s="106"/>
      <c r="D1" s="106"/>
      <c r="E1" s="106"/>
      <c r="F1" s="5"/>
      <c r="G1" s="5"/>
      <c r="H1" s="5"/>
      <c r="I1" s="5"/>
      <c r="J1" s="5"/>
    </row>
    <row r="2" spans="1:16" ht="45.75" thickBot="1">
      <c r="A2" s="7" t="s">
        <v>252</v>
      </c>
      <c r="B2" s="8" t="s">
        <v>258</v>
      </c>
      <c r="C2" s="9" t="s">
        <v>305</v>
      </c>
      <c r="D2" s="10" t="s">
        <v>264</v>
      </c>
      <c r="E2" s="11"/>
      <c r="G2" s="99" t="s">
        <v>294</v>
      </c>
      <c r="H2" s="99"/>
      <c r="I2" s="99"/>
      <c r="J2" s="99"/>
      <c r="K2" s="99"/>
      <c r="L2" s="78"/>
      <c r="M2" s="78"/>
    </row>
    <row r="3" spans="1:16" ht="32.25" thickBot="1">
      <c r="A3" s="12">
        <v>10</v>
      </c>
      <c r="B3" s="13" t="s">
        <v>259</v>
      </c>
      <c r="C3" s="14">
        <v>1</v>
      </c>
      <c r="D3" s="50"/>
      <c r="E3" s="15" t="str">
        <f>IF(D3&gt;=C3,"SPLNENÉ","NESPLNENÉ")</f>
        <v>NESPLNENÉ</v>
      </c>
      <c r="G3" s="107" t="str">
        <f>IF(AND(E3="SPLNENÉ",E5="SPLNENÉ",OR(E12="SPLNENÉ",E19="SPLNENÉ")),"TÍM SPĹŇA KRITÉRIÁ ŠPIČKOVÉHO TÍMU UNIZA","NIE JE ŠPIČKOVÝ TÍM")</f>
        <v>NIE JE ŠPIČKOVÝ TÍM</v>
      </c>
      <c r="H3" s="107"/>
      <c r="I3" s="107"/>
      <c r="J3" s="107"/>
      <c r="K3" s="107"/>
    </row>
    <row r="4" spans="1:16" ht="35.25" customHeight="1">
      <c r="A4" s="16">
        <v>14</v>
      </c>
      <c r="B4" s="17" t="s">
        <v>312</v>
      </c>
      <c r="C4" s="18" t="s">
        <v>293</v>
      </c>
      <c r="D4" s="18" t="s">
        <v>293</v>
      </c>
      <c r="E4" s="19" t="str">
        <f>IF(AND(E5="SPLNENÉ",OR(E12="SPLNENÉ",E19="SPLNENÉ")),"SPLNENÉ","NESPLNENÉ")</f>
        <v>NESPLNENÉ</v>
      </c>
    </row>
    <row r="5" spans="1:16">
      <c r="A5" s="20" t="s">
        <v>253</v>
      </c>
      <c r="B5" s="21" t="s">
        <v>265</v>
      </c>
      <c r="C5" s="22">
        <v>2</v>
      </c>
      <c r="D5" s="22">
        <f>COUNTIF(E7:E11,"splnené na 100%")</f>
        <v>2</v>
      </c>
      <c r="E5" s="108" t="str">
        <f>IF(AND(D5&gt;=C5,D6=C6),"SPLNENÉ","NESPLNENÉ")</f>
        <v>NESPLNENÉ</v>
      </c>
    </row>
    <row r="6" spans="1:16">
      <c r="A6" s="20"/>
      <c r="B6" s="21" t="s">
        <v>266</v>
      </c>
      <c r="C6" s="22">
        <v>4</v>
      </c>
      <c r="D6" s="22">
        <f>4-COUNTIF(E7:E11,"nesplnené")</f>
        <v>2</v>
      </c>
      <c r="E6" s="109"/>
    </row>
    <row r="7" spans="1:16" ht="30">
      <c r="A7" s="20" t="s">
        <v>254</v>
      </c>
      <c r="B7" s="21" t="s">
        <v>260</v>
      </c>
      <c r="C7" s="22">
        <f>IF(ISEVEN(ZákladnéÚdaje!B7),ZákladnéÚdaje!B7/2,(ZákladnéÚdaje!B7-1)/2)</f>
        <v>0</v>
      </c>
      <c r="D7" s="51"/>
      <c r="E7" s="23" t="str">
        <f>IF(D7&gt;=C7,"splnené na 100%",IF(D7&gt;=0.5*C7,"splnené na 50%","nesplnené"))</f>
        <v>splnené na 100%</v>
      </c>
      <c r="G7" s="6" t="s">
        <v>303</v>
      </c>
      <c r="H7" s="76" t="e">
        <f>ROUNDDOWN(ZákladnéÚdaje!B6/2*50,0)</f>
        <v>#VALUE!</v>
      </c>
      <c r="I7" s="77" t="s">
        <v>304</v>
      </c>
    </row>
    <row r="8" spans="1:16" ht="30">
      <c r="A8" s="20" t="s">
        <v>255</v>
      </c>
      <c r="B8" s="24" t="s">
        <v>261</v>
      </c>
      <c r="C8" s="22">
        <f>ZákladnéÚdaje!B7*2</f>
        <v>0</v>
      </c>
      <c r="D8" s="51"/>
      <c r="E8" s="25" t="str">
        <f t="shared" ref="E8:E11" si="0">IF(D8&gt;=C8,"splnené na 100%",IF(D8&gt;=0.5*C8,"splnené na 50%","nesplnené"))</f>
        <v>splnené na 100%</v>
      </c>
    </row>
    <row r="9" spans="1:16" ht="30">
      <c r="A9" s="20" t="s">
        <v>256</v>
      </c>
      <c r="B9" s="24" t="s">
        <v>262</v>
      </c>
      <c r="C9" s="22" t="e">
        <f>ROUND(SQRT(400*ZákladnéÚdaje!B6/2),0)</f>
        <v>#VALUE!</v>
      </c>
      <c r="D9" s="51"/>
      <c r="E9" s="104" t="str">
        <f>IF(D10&gt;=C10,IF(D9&gt;=C9,"splnené na 100%",IF(D9&gt;=0.5*C9,"splnené na 50%","nesplnené")),"nesplnené")</f>
        <v>nesplnené</v>
      </c>
      <c r="G9" s="6" t="s">
        <v>306</v>
      </c>
      <c r="H9" s="76" t="e">
        <f>ROUND(SQRT(400*ZákladnéÚdaje!B6/2),0)</f>
        <v>#VALUE!</v>
      </c>
      <c r="I9" s="6" t="s">
        <v>307</v>
      </c>
      <c r="J9" s="76" t="e">
        <f>H9</f>
        <v>#VALUE!</v>
      </c>
      <c r="K9" s="6" t="s">
        <v>308</v>
      </c>
      <c r="L9" s="77" t="s">
        <v>309</v>
      </c>
      <c r="M9" s="76" t="e">
        <f>H9/2</f>
        <v>#VALUE!</v>
      </c>
      <c r="N9" s="6" t="s">
        <v>307</v>
      </c>
      <c r="O9" s="76" t="e">
        <f>J9</f>
        <v>#VALUE!</v>
      </c>
      <c r="P9" s="6" t="s">
        <v>310</v>
      </c>
    </row>
    <row r="10" spans="1:16" ht="45">
      <c r="A10" s="20"/>
      <c r="B10" s="24" t="s">
        <v>292</v>
      </c>
      <c r="C10" s="22">
        <v>1</v>
      </c>
      <c r="D10" s="51"/>
      <c r="E10" s="109"/>
    </row>
    <row r="11" spans="1:16" ht="30.75" thickBot="1">
      <c r="A11" s="26" t="s">
        <v>257</v>
      </c>
      <c r="B11" s="27" t="s">
        <v>263</v>
      </c>
      <c r="C11" s="28">
        <v>2</v>
      </c>
      <c r="D11" s="52"/>
      <c r="E11" s="29" t="str">
        <f t="shared" si="0"/>
        <v>nesplnené</v>
      </c>
      <c r="G11" s="6" t="s">
        <v>311</v>
      </c>
    </row>
    <row r="12" spans="1:16">
      <c r="A12" s="30" t="s">
        <v>267</v>
      </c>
      <c r="B12" s="31" t="s">
        <v>279</v>
      </c>
      <c r="C12" s="32">
        <v>2</v>
      </c>
      <c r="D12" s="32">
        <f>COUNTIF(E13:E17,"splnené")</f>
        <v>2</v>
      </c>
      <c r="E12" s="19" t="str">
        <f>IF(D12&gt;=C12,"SPLNENÉ","NESPLNENÉ")</f>
        <v>SPLNENÉ</v>
      </c>
    </row>
    <row r="13" spans="1:16" ht="45">
      <c r="A13" s="33" t="s">
        <v>268</v>
      </c>
      <c r="B13" s="34" t="s">
        <v>273</v>
      </c>
      <c r="C13" s="35">
        <f>IF(ISEVEN(ZákladnéÚdaje!B7),ZákladnéÚdaje!B7/2,(ZákladnéÚdaje!B7-1)/2)</f>
        <v>0</v>
      </c>
      <c r="D13" s="53"/>
      <c r="E13" s="25" t="str">
        <f>IF(D13&gt;=C13,"splnené","nesplnené")</f>
        <v>splnené</v>
      </c>
    </row>
    <row r="14" spans="1:16">
      <c r="A14" s="33" t="s">
        <v>269</v>
      </c>
      <c r="B14" s="34" t="s">
        <v>274</v>
      </c>
      <c r="C14" s="35">
        <v>1</v>
      </c>
      <c r="D14" s="53"/>
      <c r="E14" s="25" t="str">
        <f t="shared" ref="E14:E16" si="1">IF(D14&gt;=C14,"splnené","nesplnené")</f>
        <v>nesplnené</v>
      </c>
    </row>
    <row r="15" spans="1:16">
      <c r="A15" s="33" t="s">
        <v>270</v>
      </c>
      <c r="B15" s="34" t="s">
        <v>275</v>
      </c>
      <c r="C15" s="35">
        <v>1</v>
      </c>
      <c r="D15" s="53"/>
      <c r="E15" s="25" t="str">
        <f t="shared" si="1"/>
        <v>nesplnené</v>
      </c>
    </row>
    <row r="16" spans="1:16" ht="45">
      <c r="A16" s="33" t="s">
        <v>271</v>
      </c>
      <c r="B16" s="34" t="s">
        <v>276</v>
      </c>
      <c r="C16" s="35">
        <v>1</v>
      </c>
      <c r="D16" s="53"/>
      <c r="E16" s="25" t="str">
        <f t="shared" si="1"/>
        <v>nesplnené</v>
      </c>
    </row>
    <row r="17" spans="1:5" ht="45">
      <c r="A17" s="33" t="s">
        <v>272</v>
      </c>
      <c r="B17" s="34" t="s">
        <v>277</v>
      </c>
      <c r="C17" s="36">
        <f>ZákladnéÚdaje!B7</f>
        <v>0</v>
      </c>
      <c r="D17" s="53"/>
      <c r="E17" s="104" t="str">
        <f>IF(AND(D17&gt;=C17,D18&gt;=C18),"splnené","nesplnené")</f>
        <v>splnené</v>
      </c>
    </row>
    <row r="18" spans="1:5" ht="60.75" thickBot="1">
      <c r="A18" s="37"/>
      <c r="B18" s="38" t="s">
        <v>278</v>
      </c>
      <c r="C18" s="39">
        <f>ROUNDUP(C17*0.5,0)</f>
        <v>0</v>
      </c>
      <c r="D18" s="54"/>
      <c r="E18" s="105"/>
    </row>
    <row r="19" spans="1:5">
      <c r="A19" s="40" t="s">
        <v>280</v>
      </c>
      <c r="B19" s="41" t="s">
        <v>281</v>
      </c>
      <c r="C19" s="42">
        <v>1</v>
      </c>
      <c r="D19" s="42">
        <f>COUNTIF(E20:E24,"splnené")</f>
        <v>1</v>
      </c>
      <c r="E19" s="19" t="str">
        <f>IF(D19&gt;=C19,"SPLNENÉ","NESPLNENÉ")</f>
        <v>SPLNENÉ</v>
      </c>
    </row>
    <row r="20" spans="1:5">
      <c r="A20" s="43" t="s">
        <v>282</v>
      </c>
      <c r="B20" s="44" t="s">
        <v>287</v>
      </c>
      <c r="C20" s="45">
        <f>IF(ISEVEN(ZákladnéÚdaje!B7),ZákladnéÚdaje!B7/2,(ZákladnéÚdaje!B7-1)/2)</f>
        <v>0</v>
      </c>
      <c r="D20" s="55"/>
      <c r="E20" s="25" t="str">
        <f t="shared" ref="E20:E24" si="2">IF(D20&gt;=C20,"splnené","nesplnené")</f>
        <v>splnené</v>
      </c>
    </row>
    <row r="21" spans="1:5">
      <c r="A21" s="43" t="s">
        <v>283</v>
      </c>
      <c r="B21" s="44" t="s">
        <v>288</v>
      </c>
      <c r="C21" s="45">
        <v>1</v>
      </c>
      <c r="D21" s="55"/>
      <c r="E21" s="25" t="str">
        <f t="shared" si="2"/>
        <v>nesplnené</v>
      </c>
    </row>
    <row r="22" spans="1:5" ht="31.5">
      <c r="A22" s="43" t="s">
        <v>284</v>
      </c>
      <c r="B22" s="46" t="s">
        <v>289</v>
      </c>
      <c r="C22" s="45">
        <v>1</v>
      </c>
      <c r="D22" s="55"/>
      <c r="E22" s="25" t="str">
        <f t="shared" si="2"/>
        <v>nesplnené</v>
      </c>
    </row>
    <row r="23" spans="1:5" ht="15.75">
      <c r="A23" s="43" t="s">
        <v>285</v>
      </c>
      <c r="B23" s="46" t="s">
        <v>290</v>
      </c>
      <c r="C23" s="45">
        <v>1</v>
      </c>
      <c r="D23" s="55"/>
      <c r="E23" s="25" t="str">
        <f t="shared" si="2"/>
        <v>nesplnené</v>
      </c>
    </row>
    <row r="24" spans="1:5" ht="32.25" thickBot="1">
      <c r="A24" s="47" t="s">
        <v>286</v>
      </c>
      <c r="B24" s="48" t="s">
        <v>291</v>
      </c>
      <c r="C24" s="49">
        <v>1</v>
      </c>
      <c r="D24" s="56"/>
      <c r="E24" s="29" t="str">
        <f t="shared" si="2"/>
        <v>nesplnené</v>
      </c>
    </row>
  </sheetData>
  <sheetProtection algorithmName="SHA-512" hashValue="gIKEnjFSfwAoIaI6kuk27t2Tq/Hy+h9UTqp+o9sLbkXkkU2qpubRDlpj0vwZidW5H6MDJV3V6HLmOTCuwHmytQ==" saltValue="sBcvPnDvqGCuwDMJ5nXC4w==" spinCount="100000" sheet="1" selectLockedCells="1"/>
  <mergeCells count="6">
    <mergeCell ref="E17:E18"/>
    <mergeCell ref="A1:E1"/>
    <mergeCell ref="G3:K3"/>
    <mergeCell ref="E5:E6"/>
    <mergeCell ref="E9:E10"/>
    <mergeCell ref="G2:K2"/>
  </mergeCells>
  <conditionalFormatting sqref="E3:E6 E12 E19">
    <cfRule type="cellIs" dxfId="20" priority="9" operator="equal">
      <formula>"NESPLNENÉ"</formula>
    </cfRule>
  </conditionalFormatting>
  <conditionalFormatting sqref="E3:E6 E12 E19">
    <cfRule type="cellIs" dxfId="19" priority="8" operator="equal">
      <formula>"SPLENÉ"</formula>
    </cfRule>
  </conditionalFormatting>
  <conditionalFormatting sqref="E20:E24 E13:E18 E7:E11">
    <cfRule type="cellIs" dxfId="18" priority="7" operator="equal">
      <formula>"nesplnené"</formula>
    </cfRule>
  </conditionalFormatting>
  <conditionalFormatting sqref="E7:E11">
    <cfRule type="cellIs" dxfId="17" priority="5" operator="equal">
      <formula>"splnené na 50%"</formula>
    </cfRule>
    <cfRule type="cellIs" dxfId="16" priority="6" operator="equal">
      <formula>"splnené na 100%"</formula>
    </cfRule>
  </conditionalFormatting>
  <conditionalFormatting sqref="E13:E18">
    <cfRule type="cellIs" dxfId="15" priority="4" operator="equal">
      <formula>"splnené"</formula>
    </cfRule>
  </conditionalFormatting>
  <conditionalFormatting sqref="E20:E24">
    <cfRule type="cellIs" dxfId="14" priority="3" operator="equal">
      <formula>"splnené"</formula>
    </cfRule>
  </conditionalFormatting>
  <conditionalFormatting sqref="G3:K3">
    <cfRule type="containsText" dxfId="13" priority="1" operator="containsText" text="SPĹŇA">
      <formula>NOT(ISERROR(SEARCH("SPĹŇA",G3)))</formula>
    </cfRule>
    <cfRule type="containsText" dxfId="12" priority="2" operator="containsText" text="NIE JE">
      <formula>NOT(ISERROR(SEARCH("NIE JE",G3)))</formula>
    </cfRule>
  </conditionalFormatting>
  <pageMargins left="0.7" right="0.7" top="0.75" bottom="0.75" header="0.3" footer="0.3"/>
  <pageSetup paperSize="8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14"/>
  <sheetViews>
    <sheetView zoomScale="160" zoomScaleNormal="160" workbookViewId="0">
      <selection activeCell="B2" sqref="B2"/>
    </sheetView>
  </sheetViews>
  <sheetFormatPr defaultColWidth="9.140625" defaultRowHeight="15"/>
  <cols>
    <col min="1" max="1" width="7.42578125" style="6" customWidth="1"/>
    <col min="2" max="2" width="38.28515625" style="92" customWidth="1"/>
    <col min="3" max="3" width="8.7109375" style="6" customWidth="1"/>
    <col min="4" max="4" width="14" style="6" customWidth="1"/>
    <col min="5" max="5" width="9" style="98" customWidth="1"/>
    <col min="6" max="6" width="9.140625" style="98" customWidth="1"/>
    <col min="7" max="16384" width="9.140625" style="6"/>
  </cols>
  <sheetData>
    <row r="1" spans="1:6" ht="25.5">
      <c r="C1" s="61" t="s">
        <v>249</v>
      </c>
      <c r="D1" s="61" t="s">
        <v>250</v>
      </c>
      <c r="E1" s="88" t="s">
        <v>300</v>
      </c>
      <c r="F1" s="88" t="s">
        <v>301</v>
      </c>
    </row>
    <row r="2" spans="1:6" ht="30" customHeight="1">
      <c r="A2" s="61" t="s">
        <v>247</v>
      </c>
      <c r="B2" s="93" t="s">
        <v>248</v>
      </c>
      <c r="C2" s="91">
        <v>0</v>
      </c>
      <c r="D2" s="91">
        <v>0</v>
      </c>
      <c r="E2" s="96">
        <v>0</v>
      </c>
      <c r="F2" s="96">
        <v>0</v>
      </c>
    </row>
    <row r="3" spans="1:6" ht="15" customHeight="1">
      <c r="A3" s="90">
        <v>1</v>
      </c>
      <c r="B3" s="94" t="s">
        <v>8</v>
      </c>
      <c r="C3" s="89">
        <v>461</v>
      </c>
      <c r="D3" s="89">
        <v>138797</v>
      </c>
      <c r="E3" s="97" t="s">
        <v>339</v>
      </c>
      <c r="F3" s="97" t="s">
        <v>339</v>
      </c>
    </row>
    <row r="4" spans="1:6" ht="15" customHeight="1">
      <c r="A4" s="90">
        <v>2</v>
      </c>
      <c r="B4" s="94" t="s">
        <v>0</v>
      </c>
      <c r="C4" s="89">
        <v>377</v>
      </c>
      <c r="D4" s="89">
        <v>1481467</v>
      </c>
      <c r="E4" s="97">
        <v>1.911</v>
      </c>
      <c r="F4" s="97">
        <v>2.9929999999999999</v>
      </c>
    </row>
    <row r="5" spans="1:6" ht="17.100000000000001" customHeight="1">
      <c r="A5" s="90">
        <v>3</v>
      </c>
      <c r="B5" s="94" t="s">
        <v>2</v>
      </c>
      <c r="C5" s="89">
        <v>335</v>
      </c>
      <c r="D5" s="89">
        <v>6125124</v>
      </c>
      <c r="E5" s="97">
        <v>3.3279999999999998</v>
      </c>
      <c r="F5" s="97">
        <v>5.9320000000000004</v>
      </c>
    </row>
    <row r="6" spans="1:6" ht="17.100000000000001" customHeight="1">
      <c r="A6" s="90">
        <v>4</v>
      </c>
      <c r="B6" s="94" t="s">
        <v>1</v>
      </c>
      <c r="C6" s="89">
        <v>330</v>
      </c>
      <c r="D6" s="89">
        <v>687428</v>
      </c>
      <c r="E6" s="97">
        <v>0.96399999999999997</v>
      </c>
      <c r="F6" s="97">
        <v>1.2210000000000001</v>
      </c>
    </row>
    <row r="7" spans="1:6" ht="15" customHeight="1">
      <c r="A7" s="90">
        <v>5</v>
      </c>
      <c r="B7" s="94" t="s">
        <v>3</v>
      </c>
      <c r="C7" s="89">
        <v>298</v>
      </c>
      <c r="D7" s="89">
        <v>4915499</v>
      </c>
      <c r="E7" s="97">
        <v>3.859</v>
      </c>
      <c r="F7" s="97">
        <v>5.8049999999999997</v>
      </c>
    </row>
    <row r="8" spans="1:6" ht="17.100000000000001" customHeight="1">
      <c r="A8" s="90">
        <v>6</v>
      </c>
      <c r="B8" s="94" t="s">
        <v>63</v>
      </c>
      <c r="C8" s="89">
        <v>288</v>
      </c>
      <c r="D8" s="89">
        <v>84219</v>
      </c>
      <c r="E8" s="97" t="s">
        <v>339</v>
      </c>
      <c r="F8" s="97" t="s">
        <v>339</v>
      </c>
    </row>
    <row r="9" spans="1:6" ht="24" customHeight="1">
      <c r="A9" s="90">
        <v>7</v>
      </c>
      <c r="B9" s="94" t="s">
        <v>5</v>
      </c>
      <c r="C9" s="89">
        <v>275</v>
      </c>
      <c r="D9" s="89">
        <v>2288965</v>
      </c>
      <c r="E9" s="97">
        <v>3.431</v>
      </c>
      <c r="F9" s="97">
        <v>4.3070000000000004</v>
      </c>
    </row>
    <row r="10" spans="1:6" ht="17.100000000000001" customHeight="1">
      <c r="A10" s="90">
        <v>8</v>
      </c>
      <c r="B10" s="94" t="s">
        <v>7</v>
      </c>
      <c r="C10" s="89">
        <v>274</v>
      </c>
      <c r="D10" s="89">
        <v>3549692</v>
      </c>
      <c r="E10" s="97">
        <v>3.0379999999999998</v>
      </c>
      <c r="F10" s="97">
        <v>5.2009999999999996</v>
      </c>
    </row>
    <row r="11" spans="1:6" ht="17.100000000000001" customHeight="1">
      <c r="A11" s="90">
        <v>9</v>
      </c>
      <c r="B11" s="94" t="s">
        <v>4</v>
      </c>
      <c r="C11" s="89">
        <v>273</v>
      </c>
      <c r="D11" s="89">
        <v>3100856</v>
      </c>
      <c r="E11" s="97">
        <v>3.6269999999999998</v>
      </c>
      <c r="F11" s="97">
        <v>4.8049999999999997</v>
      </c>
    </row>
    <row r="12" spans="1:6" ht="15" customHeight="1">
      <c r="A12" s="90">
        <v>10</v>
      </c>
      <c r="B12" s="94" t="s">
        <v>6</v>
      </c>
      <c r="C12" s="89">
        <v>273</v>
      </c>
      <c r="D12" s="89">
        <v>2500024</v>
      </c>
      <c r="E12" s="97">
        <v>2.484</v>
      </c>
      <c r="F12" s="97">
        <v>3.617</v>
      </c>
    </row>
    <row r="13" spans="1:6" ht="15" customHeight="1">
      <c r="A13" s="90">
        <v>11</v>
      </c>
      <c r="B13" s="94" t="s">
        <v>9</v>
      </c>
      <c r="C13" s="89">
        <v>265</v>
      </c>
      <c r="D13" s="89">
        <v>778458</v>
      </c>
      <c r="E13" s="97">
        <v>1.3919999999999999</v>
      </c>
      <c r="F13" s="97">
        <v>1.944</v>
      </c>
    </row>
    <row r="14" spans="1:6" ht="15" customHeight="1">
      <c r="A14" s="90">
        <v>12</v>
      </c>
      <c r="B14" s="94" t="s">
        <v>8</v>
      </c>
      <c r="C14" s="89">
        <v>264</v>
      </c>
      <c r="D14" s="89">
        <v>592787</v>
      </c>
      <c r="E14" s="97">
        <v>2.2869999999999999</v>
      </c>
      <c r="F14" s="97">
        <v>2.6829999999999998</v>
      </c>
    </row>
    <row r="15" spans="1:6" ht="15" customHeight="1">
      <c r="A15" s="90">
        <v>13</v>
      </c>
      <c r="B15" s="94" t="s">
        <v>29</v>
      </c>
      <c r="C15" s="89">
        <v>255</v>
      </c>
      <c r="D15" s="89">
        <v>26145</v>
      </c>
      <c r="E15" s="97" t="s">
        <v>339</v>
      </c>
      <c r="F15" s="97" t="s">
        <v>339</v>
      </c>
    </row>
    <row r="16" spans="1:6" ht="15" customHeight="1">
      <c r="A16" s="90">
        <v>14</v>
      </c>
      <c r="B16" s="94" t="s">
        <v>10</v>
      </c>
      <c r="C16" s="89">
        <v>242</v>
      </c>
      <c r="D16" s="89">
        <v>2817037</v>
      </c>
      <c r="E16" s="97">
        <v>4.1390000000000002</v>
      </c>
      <c r="F16" s="97">
        <v>6.2460000000000004</v>
      </c>
    </row>
    <row r="17" spans="1:6" ht="15" customHeight="1">
      <c r="A17" s="90">
        <v>15</v>
      </c>
      <c r="B17" s="94" t="s">
        <v>340</v>
      </c>
      <c r="C17" s="89">
        <v>241</v>
      </c>
      <c r="D17" s="89">
        <v>10337</v>
      </c>
      <c r="E17" s="97" t="s">
        <v>339</v>
      </c>
      <c r="F17" s="97" t="s">
        <v>339</v>
      </c>
    </row>
    <row r="18" spans="1:6" ht="17.100000000000001" customHeight="1">
      <c r="A18" s="90">
        <v>16</v>
      </c>
      <c r="B18" s="94" t="s">
        <v>11</v>
      </c>
      <c r="C18" s="89">
        <v>235</v>
      </c>
      <c r="D18" s="89">
        <v>1622755</v>
      </c>
      <c r="E18" s="97">
        <v>1.9279999999999999</v>
      </c>
      <c r="F18" s="97">
        <v>3.7360000000000002</v>
      </c>
    </row>
    <row r="19" spans="1:6" ht="15" customHeight="1">
      <c r="A19" s="90">
        <v>17</v>
      </c>
      <c r="B19" s="94" t="s">
        <v>12</v>
      </c>
      <c r="C19" s="89">
        <v>226</v>
      </c>
      <c r="D19" s="89">
        <v>1254596</v>
      </c>
      <c r="E19" s="97">
        <v>3.9529999999999998</v>
      </c>
      <c r="F19" s="97">
        <v>5.0220000000000002</v>
      </c>
    </row>
    <row r="20" spans="1:6" ht="17.100000000000001" customHeight="1">
      <c r="A20" s="90">
        <v>18</v>
      </c>
      <c r="B20" s="94" t="s">
        <v>13</v>
      </c>
      <c r="C20" s="89">
        <v>212</v>
      </c>
      <c r="D20" s="89">
        <v>1687343</v>
      </c>
      <c r="E20" s="97">
        <v>2.4089999999999998</v>
      </c>
      <c r="F20" s="97">
        <v>3.1429999999999998</v>
      </c>
    </row>
    <row r="21" spans="1:6" ht="15" customHeight="1">
      <c r="A21" s="90">
        <v>19</v>
      </c>
      <c r="B21" s="94" t="s">
        <v>14</v>
      </c>
      <c r="C21" s="89">
        <v>208</v>
      </c>
      <c r="D21" s="89">
        <v>1848241</v>
      </c>
      <c r="E21" s="97">
        <v>3.29</v>
      </c>
      <c r="F21" s="97">
        <v>4.298</v>
      </c>
    </row>
    <row r="22" spans="1:6" ht="15" customHeight="1">
      <c r="A22" s="90">
        <v>20</v>
      </c>
      <c r="B22" s="94" t="s">
        <v>341</v>
      </c>
      <c r="C22" s="89">
        <v>205</v>
      </c>
      <c r="D22" s="89">
        <v>109001</v>
      </c>
      <c r="E22" s="97" t="s">
        <v>339</v>
      </c>
      <c r="F22" s="97" t="s">
        <v>339</v>
      </c>
    </row>
    <row r="23" spans="1:6" ht="15" customHeight="1">
      <c r="A23" s="90">
        <v>21</v>
      </c>
      <c r="B23" s="94" t="s">
        <v>17</v>
      </c>
      <c r="C23" s="89">
        <v>203</v>
      </c>
      <c r="D23" s="89">
        <v>1397554</v>
      </c>
      <c r="E23" s="97">
        <v>2.681</v>
      </c>
      <c r="F23" s="97">
        <v>3.6309999999999998</v>
      </c>
    </row>
    <row r="24" spans="1:6" ht="17.100000000000001" customHeight="1">
      <c r="A24" s="90">
        <v>22</v>
      </c>
      <c r="B24" s="94" t="s">
        <v>15</v>
      </c>
      <c r="C24" s="89">
        <v>199</v>
      </c>
      <c r="D24" s="89">
        <v>1495823</v>
      </c>
      <c r="E24" s="97">
        <v>2.72</v>
      </c>
      <c r="F24" s="97">
        <v>3.7869999999999999</v>
      </c>
    </row>
    <row r="25" spans="1:6" ht="17.100000000000001" customHeight="1">
      <c r="A25" s="90">
        <v>23</v>
      </c>
      <c r="B25" s="94" t="s">
        <v>16</v>
      </c>
      <c r="C25" s="89">
        <v>195</v>
      </c>
      <c r="D25" s="89">
        <v>2998189</v>
      </c>
      <c r="E25" s="97">
        <v>4.5129999999999999</v>
      </c>
      <c r="F25" s="97">
        <v>7.5670000000000002</v>
      </c>
    </row>
    <row r="26" spans="1:6" ht="15" customHeight="1">
      <c r="A26" s="90">
        <v>24</v>
      </c>
      <c r="B26" s="94" t="s">
        <v>18</v>
      </c>
      <c r="C26" s="89">
        <v>193</v>
      </c>
      <c r="D26" s="89">
        <v>227070</v>
      </c>
      <c r="E26" s="97">
        <v>1.17</v>
      </c>
      <c r="F26" s="97">
        <v>1.726</v>
      </c>
    </row>
    <row r="27" spans="1:6" ht="15" customHeight="1">
      <c r="A27" s="90">
        <v>24</v>
      </c>
      <c r="B27" s="94" t="s">
        <v>342</v>
      </c>
      <c r="C27" s="89">
        <v>190</v>
      </c>
      <c r="D27" s="89">
        <v>109703</v>
      </c>
      <c r="E27" s="97" t="s">
        <v>339</v>
      </c>
      <c r="F27" s="97" t="s">
        <v>339</v>
      </c>
    </row>
    <row r="28" spans="1:6" ht="17.100000000000001" customHeight="1">
      <c r="A28" s="90">
        <v>26</v>
      </c>
      <c r="B28" s="94" t="s">
        <v>63</v>
      </c>
      <c r="C28" s="89">
        <v>189</v>
      </c>
      <c r="D28" s="89">
        <v>8559</v>
      </c>
      <c r="E28" s="97" t="s">
        <v>339</v>
      </c>
      <c r="F28" s="97" t="s">
        <v>339</v>
      </c>
    </row>
    <row r="29" spans="1:6" ht="15" customHeight="1">
      <c r="A29" s="90">
        <v>27</v>
      </c>
      <c r="B29" s="94" t="s">
        <v>19</v>
      </c>
      <c r="C29" s="89">
        <v>182</v>
      </c>
      <c r="D29" s="89">
        <v>382064</v>
      </c>
      <c r="E29" s="97">
        <v>2.077</v>
      </c>
      <c r="F29" s="97">
        <v>2.5830000000000002</v>
      </c>
    </row>
    <row r="30" spans="1:6" ht="15" customHeight="1">
      <c r="A30" s="90">
        <v>27</v>
      </c>
      <c r="B30" s="94" t="s">
        <v>0</v>
      </c>
      <c r="C30" s="89">
        <v>180</v>
      </c>
      <c r="D30" s="89">
        <v>34248</v>
      </c>
      <c r="E30" s="97" t="s">
        <v>339</v>
      </c>
      <c r="F30" s="97" t="s">
        <v>339</v>
      </c>
    </row>
    <row r="31" spans="1:6" ht="17.100000000000001" customHeight="1">
      <c r="A31" s="90">
        <v>29</v>
      </c>
      <c r="B31" s="94" t="s">
        <v>21</v>
      </c>
      <c r="C31" s="89">
        <v>179</v>
      </c>
      <c r="D31" s="89">
        <v>5026441</v>
      </c>
      <c r="E31" s="97">
        <v>3</v>
      </c>
      <c r="F31" s="97">
        <v>6.97</v>
      </c>
    </row>
    <row r="32" spans="1:6" ht="17.100000000000001" customHeight="1">
      <c r="A32" s="90">
        <v>29</v>
      </c>
      <c r="B32" s="94" t="s">
        <v>17</v>
      </c>
      <c r="C32" s="89">
        <v>176</v>
      </c>
      <c r="D32" s="89">
        <v>857674</v>
      </c>
      <c r="E32" s="97">
        <v>2.4159999999999999</v>
      </c>
      <c r="F32" s="97">
        <v>3.23</v>
      </c>
    </row>
    <row r="33" spans="1:6" ht="15" customHeight="1">
      <c r="A33" s="90">
        <v>31</v>
      </c>
      <c r="B33" s="94" t="s">
        <v>20</v>
      </c>
      <c r="C33" s="89">
        <v>175</v>
      </c>
      <c r="D33" s="89">
        <v>1547128</v>
      </c>
      <c r="E33" s="97">
        <v>3.2709999999999999</v>
      </c>
      <c r="F33" s="97">
        <v>4.6639999999999997</v>
      </c>
    </row>
    <row r="34" spans="1:6" ht="15" customHeight="1">
      <c r="A34" s="90">
        <v>31</v>
      </c>
      <c r="B34" s="94" t="s">
        <v>23</v>
      </c>
      <c r="C34" s="89">
        <v>175</v>
      </c>
      <c r="D34" s="89">
        <v>505599</v>
      </c>
      <c r="E34" s="97">
        <v>1.4419999999999999</v>
      </c>
      <c r="F34" s="97">
        <v>1.7689999999999999</v>
      </c>
    </row>
    <row r="35" spans="1:6" ht="15" customHeight="1">
      <c r="A35" s="90">
        <v>31</v>
      </c>
      <c r="B35" s="94" t="s">
        <v>24</v>
      </c>
      <c r="C35" s="89">
        <v>169</v>
      </c>
      <c r="D35" s="89">
        <v>2269788</v>
      </c>
      <c r="E35" s="97">
        <v>2.375</v>
      </c>
      <c r="F35" s="97">
        <v>5.181</v>
      </c>
    </row>
    <row r="36" spans="1:6" ht="15" customHeight="1">
      <c r="A36" s="90">
        <v>34</v>
      </c>
      <c r="B36" s="94" t="s">
        <v>343</v>
      </c>
      <c r="C36" s="89">
        <v>167</v>
      </c>
      <c r="D36" s="89">
        <v>10723</v>
      </c>
      <c r="E36" s="97" t="s">
        <v>339</v>
      </c>
      <c r="F36" s="97" t="s">
        <v>339</v>
      </c>
    </row>
    <row r="37" spans="1:6" ht="15" customHeight="1">
      <c r="A37" s="90">
        <v>35</v>
      </c>
      <c r="B37" s="94" t="s">
        <v>22</v>
      </c>
      <c r="C37" s="89">
        <v>166</v>
      </c>
      <c r="D37" s="89">
        <v>1540510</v>
      </c>
      <c r="E37" s="97">
        <v>2.673</v>
      </c>
      <c r="F37" s="97">
        <v>3.9590000000000001</v>
      </c>
    </row>
    <row r="38" spans="1:6" ht="17.100000000000001" customHeight="1">
      <c r="A38" s="90">
        <v>36</v>
      </c>
      <c r="B38" s="94" t="s">
        <v>25</v>
      </c>
      <c r="C38" s="89">
        <v>162</v>
      </c>
      <c r="D38" s="89">
        <v>4761942</v>
      </c>
      <c r="E38" s="97">
        <v>3.399</v>
      </c>
      <c r="F38" s="97">
        <v>7.2539999999999996</v>
      </c>
    </row>
    <row r="39" spans="1:6" ht="15" customHeight="1">
      <c r="A39" s="90">
        <v>36</v>
      </c>
      <c r="B39" s="94" t="s">
        <v>28</v>
      </c>
      <c r="C39" s="89">
        <v>162</v>
      </c>
      <c r="D39" s="89">
        <v>735787</v>
      </c>
      <c r="E39" s="97">
        <v>2.7440000000000002</v>
      </c>
      <c r="F39" s="97">
        <v>3.6019999999999999</v>
      </c>
    </row>
    <row r="40" spans="1:6" ht="15" customHeight="1">
      <c r="A40" s="90">
        <v>38</v>
      </c>
      <c r="B40" s="94" t="s">
        <v>26</v>
      </c>
      <c r="C40" s="89">
        <v>162</v>
      </c>
      <c r="D40" s="89">
        <v>1848988</v>
      </c>
      <c r="E40" s="97">
        <v>4.2709999999999999</v>
      </c>
      <c r="F40" s="97">
        <v>5.7380000000000004</v>
      </c>
    </row>
    <row r="41" spans="1:6" ht="15" customHeight="1">
      <c r="A41" s="90">
        <v>39</v>
      </c>
      <c r="B41" s="94" t="s">
        <v>30</v>
      </c>
      <c r="C41" s="89">
        <v>160</v>
      </c>
      <c r="D41" s="89">
        <v>3460198</v>
      </c>
      <c r="E41" s="97">
        <v>2.5059999999999998</v>
      </c>
      <c r="F41" s="97">
        <v>5.1340000000000003</v>
      </c>
    </row>
    <row r="42" spans="1:6" ht="17.100000000000001" customHeight="1">
      <c r="A42" s="90">
        <v>40</v>
      </c>
      <c r="B42" s="94" t="s">
        <v>27</v>
      </c>
      <c r="C42" s="89">
        <v>159</v>
      </c>
      <c r="D42" s="89">
        <v>1884831</v>
      </c>
      <c r="E42" s="97">
        <v>3.2090000000000001</v>
      </c>
      <c r="F42" s="97">
        <v>4.9909999999999997</v>
      </c>
    </row>
    <row r="43" spans="1:6" ht="17.100000000000001" customHeight="1">
      <c r="A43" s="90">
        <v>40</v>
      </c>
      <c r="B43" s="94" t="s">
        <v>12</v>
      </c>
      <c r="C43" s="89">
        <v>158</v>
      </c>
      <c r="D43" s="89">
        <v>64642</v>
      </c>
      <c r="E43" s="97" t="s">
        <v>339</v>
      </c>
      <c r="F43" s="97" t="s">
        <v>339</v>
      </c>
    </row>
    <row r="44" spans="1:6" ht="24" customHeight="1">
      <c r="A44" s="90">
        <v>42</v>
      </c>
      <c r="B44" s="94" t="s">
        <v>31</v>
      </c>
      <c r="C44" s="89">
        <v>156</v>
      </c>
      <c r="D44" s="89">
        <v>1211086</v>
      </c>
      <c r="E44" s="97">
        <v>3.4289999999999998</v>
      </c>
      <c r="F44" s="97">
        <v>4.5659999999999998</v>
      </c>
    </row>
    <row r="45" spans="1:6" ht="17.100000000000001" customHeight="1">
      <c r="A45" s="90">
        <v>42</v>
      </c>
      <c r="B45" s="94" t="s">
        <v>341</v>
      </c>
      <c r="C45" s="89">
        <v>154</v>
      </c>
      <c r="D45" s="89">
        <v>9593</v>
      </c>
      <c r="E45" s="97" t="s">
        <v>339</v>
      </c>
      <c r="F45" s="97" t="s">
        <v>339</v>
      </c>
    </row>
    <row r="46" spans="1:6" ht="17.100000000000001" customHeight="1">
      <c r="A46" s="90">
        <v>44</v>
      </c>
      <c r="B46" s="94" t="s">
        <v>32</v>
      </c>
      <c r="C46" s="89">
        <v>153</v>
      </c>
      <c r="D46" s="89">
        <v>1016420</v>
      </c>
      <c r="E46" s="97">
        <v>4.3</v>
      </c>
      <c r="F46" s="97">
        <v>5.4989999999999997</v>
      </c>
    </row>
    <row r="47" spans="1:6" ht="15" customHeight="1">
      <c r="A47" s="90">
        <v>45</v>
      </c>
      <c r="B47" s="94" t="s">
        <v>29</v>
      </c>
      <c r="C47" s="89">
        <v>151</v>
      </c>
      <c r="D47" s="89">
        <v>148875</v>
      </c>
      <c r="E47" s="97">
        <v>1.333</v>
      </c>
      <c r="F47" s="97">
        <v>1.66</v>
      </c>
    </row>
    <row r="48" spans="1:6" ht="15" customHeight="1">
      <c r="A48" s="90">
        <v>45</v>
      </c>
      <c r="B48" s="94" t="s">
        <v>343</v>
      </c>
      <c r="C48" s="89">
        <v>150</v>
      </c>
      <c r="D48" s="89">
        <v>41411</v>
      </c>
      <c r="E48" s="97" t="s">
        <v>339</v>
      </c>
      <c r="F48" s="97" t="s">
        <v>339</v>
      </c>
    </row>
    <row r="49" spans="1:6" ht="15" customHeight="1">
      <c r="A49" s="90">
        <v>47</v>
      </c>
      <c r="B49" s="94" t="s">
        <v>33</v>
      </c>
      <c r="C49" s="89">
        <v>149</v>
      </c>
      <c r="D49" s="89">
        <v>429489</v>
      </c>
      <c r="E49" s="97">
        <v>1.9590000000000001</v>
      </c>
      <c r="F49" s="97">
        <v>2.4420000000000002</v>
      </c>
    </row>
    <row r="50" spans="1:6" ht="24" customHeight="1">
      <c r="A50" s="90">
        <v>47</v>
      </c>
      <c r="B50" s="94" t="s">
        <v>24</v>
      </c>
      <c r="C50" s="89">
        <v>149</v>
      </c>
      <c r="D50" s="89">
        <v>72552</v>
      </c>
      <c r="E50" s="97" t="s">
        <v>339</v>
      </c>
      <c r="F50" s="97" t="s">
        <v>339</v>
      </c>
    </row>
    <row r="51" spans="1:6" ht="15" customHeight="1">
      <c r="A51" s="90">
        <v>49</v>
      </c>
      <c r="B51" s="94" t="s">
        <v>340</v>
      </c>
      <c r="C51" s="89">
        <v>149</v>
      </c>
      <c r="D51" s="89">
        <v>45858</v>
      </c>
      <c r="E51" s="97" t="s">
        <v>339</v>
      </c>
      <c r="F51" s="97" t="s">
        <v>339</v>
      </c>
    </row>
    <row r="52" spans="1:6" ht="17.100000000000001" customHeight="1">
      <c r="A52" s="90">
        <v>50</v>
      </c>
      <c r="B52" s="94" t="s">
        <v>57</v>
      </c>
      <c r="C52" s="89">
        <v>147</v>
      </c>
      <c r="D52" s="89">
        <v>31944</v>
      </c>
      <c r="E52" s="97" t="s">
        <v>339</v>
      </c>
      <c r="F52" s="97" t="s">
        <v>339</v>
      </c>
    </row>
    <row r="53" spans="1:6" ht="15" customHeight="1">
      <c r="A53" s="90">
        <v>51</v>
      </c>
      <c r="B53" s="94" t="s">
        <v>36</v>
      </c>
      <c r="C53" s="89">
        <v>146</v>
      </c>
      <c r="D53" s="89">
        <v>525218</v>
      </c>
      <c r="E53" s="97">
        <v>1.5089999999999999</v>
      </c>
      <c r="F53" s="97">
        <v>2.1070000000000002</v>
      </c>
    </row>
    <row r="54" spans="1:6" ht="17.100000000000001" customHeight="1">
      <c r="A54" s="90">
        <v>52</v>
      </c>
      <c r="B54" s="94" t="s">
        <v>34</v>
      </c>
      <c r="C54" s="89">
        <v>145</v>
      </c>
      <c r="D54" s="89">
        <v>1352760</v>
      </c>
      <c r="E54" s="97">
        <v>4.01</v>
      </c>
      <c r="F54" s="97">
        <v>5.3280000000000003</v>
      </c>
    </row>
    <row r="55" spans="1:6" ht="15" customHeight="1">
      <c r="A55" s="90">
        <v>53</v>
      </c>
      <c r="B55" s="94" t="s">
        <v>37</v>
      </c>
      <c r="C55" s="89">
        <v>144</v>
      </c>
      <c r="D55" s="89">
        <v>1393897</v>
      </c>
      <c r="E55" s="97">
        <v>2.7240000000000002</v>
      </c>
      <c r="F55" s="97">
        <v>4.3090000000000002</v>
      </c>
    </row>
    <row r="56" spans="1:6" ht="15" customHeight="1">
      <c r="A56" s="90">
        <v>53</v>
      </c>
      <c r="B56" s="94" t="s">
        <v>35</v>
      </c>
      <c r="C56" s="89">
        <v>143</v>
      </c>
      <c r="D56" s="89">
        <v>2033234</v>
      </c>
      <c r="E56" s="97">
        <v>2.9079999999999999</v>
      </c>
      <c r="F56" s="97">
        <v>5.7649999999999997</v>
      </c>
    </row>
    <row r="57" spans="1:6" ht="15" customHeight="1">
      <c r="A57" s="90">
        <v>55</v>
      </c>
      <c r="B57" s="94" t="s">
        <v>31</v>
      </c>
      <c r="C57" s="89">
        <v>143</v>
      </c>
      <c r="D57" s="89">
        <v>897309</v>
      </c>
      <c r="E57" s="97">
        <v>2.94</v>
      </c>
      <c r="F57" s="97">
        <v>4.1929999999999996</v>
      </c>
    </row>
    <row r="58" spans="1:6" ht="15" customHeight="1">
      <c r="A58" s="90">
        <v>56</v>
      </c>
      <c r="B58" s="94" t="s">
        <v>39</v>
      </c>
      <c r="C58" s="89">
        <v>142</v>
      </c>
      <c r="D58" s="89">
        <v>1330440</v>
      </c>
      <c r="E58" s="97">
        <v>3.0640000000000001</v>
      </c>
      <c r="F58" s="97">
        <v>5.4429999999999996</v>
      </c>
    </row>
    <row r="59" spans="1:6" ht="15" customHeight="1">
      <c r="A59" s="90">
        <v>57</v>
      </c>
      <c r="B59" s="94" t="s">
        <v>1</v>
      </c>
      <c r="C59" s="89">
        <v>141</v>
      </c>
      <c r="D59" s="89">
        <v>29067</v>
      </c>
      <c r="E59" s="97" t="s">
        <v>339</v>
      </c>
      <c r="F59" s="97" t="s">
        <v>339</v>
      </c>
    </row>
    <row r="60" spans="1:6" ht="24" customHeight="1">
      <c r="A60" s="90">
        <v>57</v>
      </c>
      <c r="B60" s="94" t="s">
        <v>38</v>
      </c>
      <c r="C60" s="89">
        <v>140</v>
      </c>
      <c r="D60" s="89">
        <v>1397898</v>
      </c>
      <c r="E60" s="97">
        <v>4.0359999999999996</v>
      </c>
      <c r="F60" s="97">
        <v>4.76</v>
      </c>
    </row>
    <row r="61" spans="1:6" ht="17.100000000000001" customHeight="1">
      <c r="A61" s="90">
        <v>59</v>
      </c>
      <c r="B61" s="94" t="s">
        <v>40</v>
      </c>
      <c r="C61" s="89">
        <v>140</v>
      </c>
      <c r="D61" s="89">
        <v>726584</v>
      </c>
      <c r="E61" s="97">
        <v>2.1589999999999998</v>
      </c>
      <c r="F61" s="97">
        <v>3.39</v>
      </c>
    </row>
    <row r="62" spans="1:6" ht="17.100000000000001" customHeight="1">
      <c r="A62" s="90">
        <v>59</v>
      </c>
      <c r="B62" s="94" t="s">
        <v>41</v>
      </c>
      <c r="C62" s="89">
        <v>140</v>
      </c>
      <c r="D62" s="89">
        <v>874968</v>
      </c>
      <c r="E62" s="97">
        <v>2.617</v>
      </c>
      <c r="F62" s="97">
        <v>5.048</v>
      </c>
    </row>
    <row r="63" spans="1:6" ht="17.100000000000001" customHeight="1">
      <c r="A63" s="90">
        <v>59</v>
      </c>
      <c r="B63" s="94" t="s">
        <v>43</v>
      </c>
      <c r="C63" s="89">
        <v>137</v>
      </c>
      <c r="D63" s="89">
        <v>1659120</v>
      </c>
      <c r="E63" s="97">
        <v>3.4729999999999999</v>
      </c>
      <c r="F63" s="97">
        <v>5.0789999999999997</v>
      </c>
    </row>
    <row r="64" spans="1:6" ht="17.100000000000001" customHeight="1">
      <c r="A64" s="90">
        <v>62</v>
      </c>
      <c r="B64" s="94" t="s">
        <v>42</v>
      </c>
      <c r="C64" s="89">
        <v>136</v>
      </c>
      <c r="D64" s="89">
        <v>1138486</v>
      </c>
      <c r="E64" s="97">
        <v>2.3580000000000001</v>
      </c>
      <c r="F64" s="97">
        <v>3.9750000000000001</v>
      </c>
    </row>
    <row r="65" spans="1:6" ht="24" customHeight="1">
      <c r="A65" s="90">
        <v>63</v>
      </c>
      <c r="B65" s="94" t="s">
        <v>44</v>
      </c>
      <c r="C65" s="89">
        <v>136</v>
      </c>
      <c r="D65" s="89">
        <v>928344</v>
      </c>
      <c r="E65" s="97">
        <v>2.4700000000000002</v>
      </c>
      <c r="F65" s="97">
        <v>3.8650000000000002</v>
      </c>
    </row>
    <row r="66" spans="1:6" ht="17.100000000000001" customHeight="1">
      <c r="A66" s="90">
        <v>64</v>
      </c>
      <c r="B66" s="94" t="s">
        <v>47</v>
      </c>
      <c r="C66" s="89">
        <v>135</v>
      </c>
      <c r="D66" s="89">
        <v>921937</v>
      </c>
      <c r="E66" s="97">
        <v>2.085</v>
      </c>
      <c r="F66" s="97">
        <v>3.44</v>
      </c>
    </row>
    <row r="67" spans="1:6" ht="17.100000000000001" customHeight="1">
      <c r="A67" s="90">
        <v>65</v>
      </c>
      <c r="B67" s="94" t="s">
        <v>45</v>
      </c>
      <c r="C67" s="89">
        <v>134</v>
      </c>
      <c r="D67" s="89">
        <v>1086285</v>
      </c>
      <c r="E67" s="97">
        <v>2.8660000000000001</v>
      </c>
      <c r="F67" s="97">
        <v>3.9649999999999999</v>
      </c>
    </row>
    <row r="68" spans="1:6" ht="15" customHeight="1">
      <c r="A68" s="90">
        <v>66</v>
      </c>
      <c r="B68" s="94" t="s">
        <v>32</v>
      </c>
      <c r="C68" s="89">
        <v>132</v>
      </c>
      <c r="D68" s="89">
        <v>64713</v>
      </c>
      <c r="E68" s="97" t="s">
        <v>339</v>
      </c>
      <c r="F68" s="97" t="s">
        <v>339</v>
      </c>
    </row>
    <row r="69" spans="1:6" ht="15" customHeight="1">
      <c r="A69" s="90">
        <v>67</v>
      </c>
      <c r="B69" s="94" t="s">
        <v>46</v>
      </c>
      <c r="C69" s="89">
        <v>131</v>
      </c>
      <c r="D69" s="89">
        <v>617086</v>
      </c>
      <c r="E69" s="97">
        <v>2.835</v>
      </c>
      <c r="F69" s="97">
        <v>3.726</v>
      </c>
    </row>
    <row r="70" spans="1:6" ht="15" customHeight="1">
      <c r="A70" s="90">
        <v>68</v>
      </c>
      <c r="B70" s="94" t="s">
        <v>344</v>
      </c>
      <c r="C70" s="89">
        <v>130</v>
      </c>
      <c r="D70" s="89">
        <v>26575</v>
      </c>
      <c r="E70" s="97" t="s">
        <v>339</v>
      </c>
      <c r="F70" s="97" t="s">
        <v>339</v>
      </c>
    </row>
    <row r="71" spans="1:6" ht="17.100000000000001" customHeight="1">
      <c r="A71" s="90">
        <v>69</v>
      </c>
      <c r="B71" s="94" t="s">
        <v>48</v>
      </c>
      <c r="C71" s="89">
        <v>129</v>
      </c>
      <c r="D71" s="89">
        <v>738183</v>
      </c>
      <c r="E71" s="97">
        <v>2.1970000000000001</v>
      </c>
      <c r="F71" s="97">
        <v>2.74</v>
      </c>
    </row>
    <row r="72" spans="1:6" ht="15" customHeight="1">
      <c r="A72" s="90">
        <v>70</v>
      </c>
      <c r="B72" s="94" t="s">
        <v>342</v>
      </c>
      <c r="C72" s="89">
        <v>128</v>
      </c>
      <c r="D72" s="89">
        <v>6259</v>
      </c>
      <c r="E72" s="97" t="s">
        <v>339</v>
      </c>
      <c r="F72" s="97" t="s">
        <v>339</v>
      </c>
    </row>
    <row r="73" spans="1:6" ht="15" customHeight="1">
      <c r="A73" s="90">
        <v>71</v>
      </c>
      <c r="B73" s="94" t="s">
        <v>49</v>
      </c>
      <c r="C73" s="89">
        <v>125</v>
      </c>
      <c r="D73" s="89">
        <v>617383</v>
      </c>
      <c r="E73" s="97">
        <v>1.4790000000000001</v>
      </c>
      <c r="F73" s="97">
        <v>2.048</v>
      </c>
    </row>
    <row r="74" spans="1:6" ht="17.100000000000001" customHeight="1">
      <c r="A74" s="90">
        <v>71</v>
      </c>
      <c r="B74" s="94" t="s">
        <v>50</v>
      </c>
      <c r="C74" s="89">
        <v>125</v>
      </c>
      <c r="D74" s="89">
        <v>688535</v>
      </c>
      <c r="E74" s="97">
        <v>3.1819999999999999</v>
      </c>
      <c r="F74" s="97">
        <v>4.359</v>
      </c>
    </row>
    <row r="75" spans="1:6" ht="15" customHeight="1">
      <c r="A75" s="90">
        <v>73</v>
      </c>
      <c r="B75" s="94" t="s">
        <v>51</v>
      </c>
      <c r="C75" s="89">
        <v>124</v>
      </c>
      <c r="D75" s="89">
        <v>285824</v>
      </c>
      <c r="E75" s="97">
        <v>1.9239999999999999</v>
      </c>
      <c r="F75" s="97">
        <v>2.1859999999999999</v>
      </c>
    </row>
    <row r="76" spans="1:6" ht="15" customHeight="1">
      <c r="A76" s="90">
        <v>73</v>
      </c>
      <c r="B76" s="94" t="s">
        <v>51</v>
      </c>
      <c r="C76" s="89">
        <v>122</v>
      </c>
      <c r="D76" s="89">
        <v>281479</v>
      </c>
      <c r="E76" s="97">
        <v>1.8879999999999999</v>
      </c>
      <c r="F76" s="97">
        <v>2.1840000000000002</v>
      </c>
    </row>
    <row r="77" spans="1:6" ht="15" customHeight="1">
      <c r="A77" s="90">
        <v>73</v>
      </c>
      <c r="B77" s="94" t="s">
        <v>52</v>
      </c>
      <c r="C77" s="89">
        <v>114</v>
      </c>
      <c r="D77" s="89">
        <v>2355652</v>
      </c>
      <c r="E77" s="97">
        <v>3.9340000000000002</v>
      </c>
      <c r="F77" s="97">
        <v>7.3410000000000002</v>
      </c>
    </row>
    <row r="78" spans="1:6" ht="15" customHeight="1">
      <c r="A78" s="90">
        <v>76</v>
      </c>
      <c r="B78" s="94" t="s">
        <v>69</v>
      </c>
      <c r="C78" s="89">
        <v>113</v>
      </c>
      <c r="D78" s="89">
        <v>21306</v>
      </c>
      <c r="E78" s="97" t="s">
        <v>339</v>
      </c>
      <c r="F78" s="97" t="s">
        <v>339</v>
      </c>
    </row>
    <row r="79" spans="1:6" ht="15" customHeight="1">
      <c r="A79" s="90">
        <v>76</v>
      </c>
      <c r="B79" s="94" t="s">
        <v>54</v>
      </c>
      <c r="C79" s="89">
        <v>112</v>
      </c>
      <c r="D79" s="89">
        <v>754511</v>
      </c>
      <c r="E79" s="97">
        <v>3.0070000000000001</v>
      </c>
      <c r="F79" s="97">
        <v>4.2649999999999997</v>
      </c>
    </row>
    <row r="80" spans="1:6" ht="17.100000000000001" customHeight="1">
      <c r="A80" s="90">
        <v>76</v>
      </c>
      <c r="B80" s="94" t="s">
        <v>19</v>
      </c>
      <c r="C80" s="89">
        <v>112</v>
      </c>
      <c r="D80" s="89">
        <v>20951</v>
      </c>
      <c r="E80" s="97" t="s">
        <v>339</v>
      </c>
      <c r="F80" s="97" t="s">
        <v>339</v>
      </c>
    </row>
    <row r="81" spans="1:6" ht="17.100000000000001" customHeight="1">
      <c r="A81" s="90">
        <v>76</v>
      </c>
      <c r="B81" s="94" t="s">
        <v>53</v>
      </c>
      <c r="C81" s="89">
        <v>111</v>
      </c>
      <c r="D81" s="89">
        <v>39601</v>
      </c>
      <c r="E81" s="97" t="s">
        <v>339</v>
      </c>
      <c r="F81" s="97" t="s">
        <v>339</v>
      </c>
    </row>
    <row r="82" spans="1:6" ht="15" customHeight="1">
      <c r="A82" s="90">
        <v>80</v>
      </c>
      <c r="B82" s="94" t="s">
        <v>56</v>
      </c>
      <c r="C82" s="89">
        <v>110</v>
      </c>
      <c r="D82" s="89">
        <v>363751</v>
      </c>
      <c r="E82" s="97">
        <v>1.68</v>
      </c>
      <c r="F82" s="97">
        <v>3.302</v>
      </c>
    </row>
    <row r="83" spans="1:6" ht="15" customHeight="1">
      <c r="A83" s="90">
        <v>81</v>
      </c>
      <c r="B83" s="94" t="s">
        <v>58</v>
      </c>
      <c r="C83" s="89">
        <v>110</v>
      </c>
      <c r="D83" s="89">
        <v>645322</v>
      </c>
      <c r="E83" s="97">
        <v>1.8080000000000001</v>
      </c>
      <c r="F83" s="97">
        <v>2.9780000000000002</v>
      </c>
    </row>
    <row r="84" spans="1:6" ht="15" customHeight="1">
      <c r="A84" s="90">
        <v>81</v>
      </c>
      <c r="B84" s="94" t="s">
        <v>57</v>
      </c>
      <c r="C84" s="89">
        <v>110</v>
      </c>
      <c r="D84" s="89">
        <v>293415</v>
      </c>
      <c r="E84" s="97">
        <v>1.9430000000000001</v>
      </c>
      <c r="F84" s="97">
        <v>2.496</v>
      </c>
    </row>
    <row r="85" spans="1:6" ht="17.100000000000001" customHeight="1">
      <c r="A85" s="90">
        <v>81</v>
      </c>
      <c r="B85" s="94" t="s">
        <v>55</v>
      </c>
      <c r="C85" s="89">
        <v>108</v>
      </c>
      <c r="D85" s="89">
        <v>312298</v>
      </c>
      <c r="E85" s="97">
        <v>1.98</v>
      </c>
      <c r="F85" s="97">
        <v>2.7010000000000001</v>
      </c>
    </row>
    <row r="86" spans="1:6" ht="17.100000000000001" customHeight="1">
      <c r="A86" s="90">
        <v>84</v>
      </c>
      <c r="B86" s="94" t="s">
        <v>59</v>
      </c>
      <c r="C86" s="89">
        <v>108</v>
      </c>
      <c r="D86" s="89">
        <v>488228</v>
      </c>
      <c r="E86" s="97">
        <v>2.0419999999999998</v>
      </c>
      <c r="F86" s="97">
        <v>2.9590000000000001</v>
      </c>
    </row>
    <row r="87" spans="1:6" ht="17.100000000000001" customHeight="1">
      <c r="A87" s="90">
        <v>85</v>
      </c>
      <c r="B87" s="94" t="s">
        <v>61</v>
      </c>
      <c r="C87" s="89">
        <v>108</v>
      </c>
      <c r="D87" s="89">
        <v>612883</v>
      </c>
      <c r="E87" s="97">
        <v>2.6680000000000001</v>
      </c>
      <c r="F87" s="97">
        <v>3.55</v>
      </c>
    </row>
    <row r="88" spans="1:6" ht="17.100000000000001" customHeight="1">
      <c r="A88" s="90">
        <v>85</v>
      </c>
      <c r="B88" s="94" t="s">
        <v>53</v>
      </c>
      <c r="C88" s="89">
        <v>108</v>
      </c>
      <c r="D88" s="89">
        <v>426144</v>
      </c>
      <c r="E88" s="97">
        <v>2.4940000000000002</v>
      </c>
      <c r="F88" s="97">
        <v>3.29</v>
      </c>
    </row>
    <row r="89" spans="1:6" ht="17.100000000000001" customHeight="1">
      <c r="A89" s="90">
        <v>85</v>
      </c>
      <c r="B89" s="94" t="s">
        <v>60</v>
      </c>
      <c r="C89" s="89">
        <v>107</v>
      </c>
      <c r="D89" s="89">
        <v>2602777</v>
      </c>
      <c r="E89" s="97">
        <v>4.7030000000000003</v>
      </c>
      <c r="F89" s="97">
        <v>8.3190000000000008</v>
      </c>
    </row>
    <row r="90" spans="1:6" ht="15" customHeight="1">
      <c r="A90" s="90">
        <v>88</v>
      </c>
      <c r="B90" s="94" t="s">
        <v>345</v>
      </c>
      <c r="C90" s="89">
        <v>104</v>
      </c>
      <c r="D90" s="89">
        <v>85430</v>
      </c>
      <c r="E90" s="97" t="s">
        <v>339</v>
      </c>
      <c r="F90" s="97" t="s">
        <v>339</v>
      </c>
    </row>
    <row r="91" spans="1:6" ht="17.100000000000001" customHeight="1">
      <c r="A91" s="90">
        <v>89</v>
      </c>
      <c r="B91" s="94" t="s">
        <v>62</v>
      </c>
      <c r="C91" s="89">
        <v>102</v>
      </c>
      <c r="D91" s="89">
        <v>283356</v>
      </c>
      <c r="E91" s="97">
        <v>1.5609999999999999</v>
      </c>
      <c r="F91" s="97">
        <v>2.3090000000000002</v>
      </c>
    </row>
    <row r="92" spans="1:6" ht="17.100000000000001" customHeight="1">
      <c r="A92" s="90">
        <v>89</v>
      </c>
      <c r="B92" s="94" t="s">
        <v>63</v>
      </c>
      <c r="C92" s="89">
        <v>101</v>
      </c>
      <c r="D92" s="89">
        <v>51701</v>
      </c>
      <c r="E92" s="97">
        <v>0.55800000000000005</v>
      </c>
      <c r="F92" s="97">
        <v>0.75800000000000001</v>
      </c>
    </row>
    <row r="93" spans="1:6" ht="15" customHeight="1">
      <c r="A93" s="90">
        <v>89</v>
      </c>
      <c r="B93" s="94" t="s">
        <v>64</v>
      </c>
      <c r="C93" s="89">
        <v>99</v>
      </c>
      <c r="D93" s="89">
        <v>961247</v>
      </c>
      <c r="E93" s="97">
        <v>2.3180000000000001</v>
      </c>
      <c r="F93" s="97">
        <v>3.3149999999999999</v>
      </c>
    </row>
    <row r="94" spans="1:6" ht="15" customHeight="1">
      <c r="A94" s="90">
        <v>89</v>
      </c>
      <c r="B94" s="94" t="s">
        <v>66</v>
      </c>
      <c r="C94" s="89">
        <v>98</v>
      </c>
      <c r="D94" s="89">
        <v>832413</v>
      </c>
      <c r="E94" s="97">
        <v>2.6920000000000002</v>
      </c>
      <c r="F94" s="97">
        <v>3.7240000000000002</v>
      </c>
    </row>
    <row r="95" spans="1:6" ht="15" customHeight="1">
      <c r="A95" s="90">
        <v>93</v>
      </c>
      <c r="B95" s="94" t="s">
        <v>68</v>
      </c>
      <c r="C95" s="89">
        <v>94</v>
      </c>
      <c r="D95" s="89">
        <v>927654</v>
      </c>
      <c r="E95" s="97">
        <v>3.0640000000000001</v>
      </c>
      <c r="F95" s="97">
        <v>4.218</v>
      </c>
    </row>
    <row r="96" spans="1:6" ht="15" customHeight="1">
      <c r="A96" s="90">
        <v>93</v>
      </c>
      <c r="B96" s="94" t="s">
        <v>69</v>
      </c>
      <c r="C96" s="89">
        <v>94</v>
      </c>
      <c r="D96" s="89">
        <v>212875</v>
      </c>
      <c r="E96" s="97">
        <v>2.5419999999999998</v>
      </c>
      <c r="F96" s="97">
        <v>3.2570000000000001</v>
      </c>
    </row>
    <row r="97" spans="1:6" ht="17.100000000000001" customHeight="1">
      <c r="A97" s="90">
        <v>95</v>
      </c>
      <c r="B97" s="94" t="s">
        <v>65</v>
      </c>
      <c r="C97" s="89">
        <v>94</v>
      </c>
      <c r="D97" s="89">
        <v>150479</v>
      </c>
      <c r="E97" s="97">
        <v>1.8939999999999999</v>
      </c>
      <c r="F97" s="97">
        <v>2.52</v>
      </c>
    </row>
    <row r="98" spans="1:6" ht="17.100000000000001" customHeight="1">
      <c r="A98" s="90">
        <v>96</v>
      </c>
      <c r="B98" s="94" t="s">
        <v>67</v>
      </c>
      <c r="C98" s="89">
        <v>93</v>
      </c>
      <c r="D98" s="89">
        <v>812337</v>
      </c>
      <c r="E98" s="97">
        <v>2.41</v>
      </c>
      <c r="F98" s="97">
        <v>4.2610000000000001</v>
      </c>
    </row>
    <row r="99" spans="1:6" ht="15" customHeight="1">
      <c r="A99" s="90">
        <v>96</v>
      </c>
      <c r="B99" s="94" t="s">
        <v>71</v>
      </c>
      <c r="C99" s="89">
        <v>93</v>
      </c>
      <c r="D99" s="89">
        <v>652793</v>
      </c>
      <c r="E99" s="97">
        <v>3.3559999999999999</v>
      </c>
      <c r="F99" s="97">
        <v>4.2530000000000001</v>
      </c>
    </row>
    <row r="100" spans="1:6" ht="15" customHeight="1">
      <c r="A100" s="90">
        <v>98</v>
      </c>
      <c r="B100" s="94" t="s">
        <v>70</v>
      </c>
      <c r="C100" s="89">
        <v>92</v>
      </c>
      <c r="D100" s="89">
        <v>825115</v>
      </c>
      <c r="E100" s="97">
        <v>3.536</v>
      </c>
      <c r="F100" s="97">
        <v>4.2229999999999999</v>
      </c>
    </row>
    <row r="101" spans="1:6" ht="24" customHeight="1">
      <c r="A101" s="90">
        <v>99</v>
      </c>
      <c r="B101" s="94" t="s">
        <v>80</v>
      </c>
      <c r="C101" s="89">
        <v>92</v>
      </c>
      <c r="D101" s="89">
        <v>890933</v>
      </c>
      <c r="E101" s="97">
        <v>3.9329999999999998</v>
      </c>
      <c r="F101" s="97">
        <v>6.327</v>
      </c>
    </row>
    <row r="102" spans="1:6" ht="15" customHeight="1">
      <c r="A102" s="90">
        <v>100</v>
      </c>
      <c r="B102" s="94" t="s">
        <v>76</v>
      </c>
      <c r="C102" s="89">
        <v>91</v>
      </c>
      <c r="D102" s="89">
        <v>636794</v>
      </c>
      <c r="E102" s="97">
        <v>2.9470000000000001</v>
      </c>
      <c r="F102" s="97">
        <v>3.7789999999999999</v>
      </c>
    </row>
    <row r="103" spans="1:6" ht="15" customHeight="1">
      <c r="A103" s="90">
        <v>100</v>
      </c>
      <c r="B103" s="94" t="s">
        <v>74</v>
      </c>
      <c r="C103" s="89">
        <v>91</v>
      </c>
      <c r="D103" s="89">
        <v>485711</v>
      </c>
      <c r="E103" s="97">
        <v>2.4769999999999999</v>
      </c>
      <c r="F103" s="97">
        <v>3.121</v>
      </c>
    </row>
    <row r="104" spans="1:6" ht="15" customHeight="1">
      <c r="A104" s="90">
        <v>102</v>
      </c>
      <c r="B104" s="94" t="s">
        <v>72</v>
      </c>
      <c r="C104" s="89">
        <v>91</v>
      </c>
      <c r="D104" s="89">
        <v>475760</v>
      </c>
      <c r="E104" s="97">
        <v>1.7989999999999999</v>
      </c>
      <c r="F104" s="97">
        <v>2.9769999999999999</v>
      </c>
    </row>
    <row r="105" spans="1:6" ht="17.100000000000001" customHeight="1">
      <c r="A105" s="90">
        <v>102</v>
      </c>
      <c r="B105" s="94" t="s">
        <v>75</v>
      </c>
      <c r="C105" s="89">
        <v>91</v>
      </c>
      <c r="D105" s="89">
        <v>506608</v>
      </c>
      <c r="E105" s="97">
        <v>2.1739999999999999</v>
      </c>
      <c r="F105" s="97">
        <v>3.379</v>
      </c>
    </row>
    <row r="106" spans="1:6" ht="17.100000000000001" customHeight="1">
      <c r="A106" s="90">
        <v>102</v>
      </c>
      <c r="B106" s="94" t="s">
        <v>79</v>
      </c>
      <c r="C106" s="89">
        <v>90</v>
      </c>
      <c r="D106" s="89">
        <v>563845</v>
      </c>
      <c r="E106" s="97">
        <v>2.456</v>
      </c>
      <c r="F106" s="97">
        <v>3.4870000000000001</v>
      </c>
    </row>
    <row r="107" spans="1:6" ht="15" customHeight="1">
      <c r="A107" s="90">
        <v>105</v>
      </c>
      <c r="B107" s="94" t="s">
        <v>81</v>
      </c>
      <c r="C107" s="89">
        <v>90</v>
      </c>
      <c r="D107" s="89">
        <v>691288</v>
      </c>
      <c r="E107" s="97">
        <v>3.1640000000000001</v>
      </c>
      <c r="F107" s="97">
        <v>4.6769999999999996</v>
      </c>
    </row>
    <row r="108" spans="1:6" ht="15" customHeight="1">
      <c r="A108" s="90">
        <v>106</v>
      </c>
      <c r="B108" s="94" t="s">
        <v>88</v>
      </c>
      <c r="C108" s="89">
        <v>90</v>
      </c>
      <c r="D108" s="89">
        <v>586527</v>
      </c>
      <c r="E108" s="97">
        <v>2.883</v>
      </c>
      <c r="F108" s="97">
        <v>3.9940000000000002</v>
      </c>
    </row>
    <row r="109" spans="1:6" ht="15" customHeight="1">
      <c r="A109" s="90">
        <v>106</v>
      </c>
      <c r="B109" s="94" t="s">
        <v>77</v>
      </c>
      <c r="C109" s="89">
        <v>89</v>
      </c>
      <c r="D109" s="89">
        <v>884961</v>
      </c>
      <c r="E109" s="97">
        <v>3.8759999999999999</v>
      </c>
      <c r="F109" s="97">
        <v>4.8949999999999996</v>
      </c>
    </row>
    <row r="110" spans="1:6" ht="17.100000000000001" customHeight="1">
      <c r="A110" s="90">
        <v>106</v>
      </c>
      <c r="B110" s="94" t="s">
        <v>87</v>
      </c>
      <c r="C110" s="89">
        <v>88</v>
      </c>
      <c r="D110" s="89">
        <v>612430</v>
      </c>
      <c r="E110" s="97">
        <v>2.766</v>
      </c>
      <c r="F110" s="97">
        <v>3.5209999999999999</v>
      </c>
    </row>
    <row r="111" spans="1:6" ht="15" customHeight="1">
      <c r="A111" s="90">
        <v>106</v>
      </c>
      <c r="B111" s="94" t="s">
        <v>78</v>
      </c>
      <c r="C111" s="89">
        <v>88</v>
      </c>
      <c r="D111" s="89">
        <v>1076738</v>
      </c>
      <c r="E111" s="97">
        <v>2.5939999999999999</v>
      </c>
      <c r="F111" s="97">
        <v>4.68</v>
      </c>
    </row>
    <row r="112" spans="1:6" ht="17.100000000000001" customHeight="1">
      <c r="A112" s="90">
        <v>110</v>
      </c>
      <c r="B112" s="94" t="s">
        <v>85</v>
      </c>
      <c r="C112" s="89">
        <v>88</v>
      </c>
      <c r="D112" s="89">
        <v>819225</v>
      </c>
      <c r="E112" s="97">
        <v>2.34</v>
      </c>
      <c r="F112" s="97">
        <v>3.2730000000000001</v>
      </c>
    </row>
    <row r="113" spans="1:6" ht="17.100000000000001" customHeight="1">
      <c r="A113" s="90">
        <v>110</v>
      </c>
      <c r="B113" s="94" t="s">
        <v>73</v>
      </c>
      <c r="C113" s="89">
        <v>88</v>
      </c>
      <c r="D113" s="89">
        <v>172498</v>
      </c>
      <c r="E113" s="97">
        <v>1.373</v>
      </c>
      <c r="F113" s="97">
        <v>1.9419999999999999</v>
      </c>
    </row>
    <row r="114" spans="1:6" ht="17.100000000000001" customHeight="1">
      <c r="A114" s="90">
        <v>112</v>
      </c>
      <c r="B114" s="94" t="s">
        <v>82</v>
      </c>
      <c r="C114" s="89">
        <v>88</v>
      </c>
      <c r="D114" s="89">
        <v>339099</v>
      </c>
      <c r="E114" s="97">
        <v>2.5449999999999999</v>
      </c>
      <c r="F114" s="97">
        <v>3.0339999999999998</v>
      </c>
    </row>
    <row r="115" spans="1:6" ht="15" customHeight="1">
      <c r="A115" s="90">
        <v>112</v>
      </c>
      <c r="B115" s="94" t="s">
        <v>83</v>
      </c>
      <c r="C115" s="89">
        <v>86</v>
      </c>
      <c r="D115" s="89">
        <v>241516</v>
      </c>
      <c r="E115" s="97">
        <v>2.2890000000000001</v>
      </c>
      <c r="F115" s="97">
        <v>3.6659999999999999</v>
      </c>
    </row>
    <row r="116" spans="1:6" ht="15" customHeight="1">
      <c r="A116" s="90">
        <v>112</v>
      </c>
      <c r="B116" s="94" t="s">
        <v>89</v>
      </c>
      <c r="C116" s="89">
        <v>85</v>
      </c>
      <c r="D116" s="89">
        <v>294304</v>
      </c>
      <c r="E116" s="97">
        <v>2.496</v>
      </c>
      <c r="F116" s="97">
        <v>3.766</v>
      </c>
    </row>
    <row r="117" spans="1:6" ht="15" customHeight="1">
      <c r="A117" s="90">
        <v>112</v>
      </c>
      <c r="B117" s="94" t="s">
        <v>86</v>
      </c>
      <c r="C117" s="89">
        <v>85</v>
      </c>
      <c r="D117" s="89">
        <v>1195872</v>
      </c>
      <c r="E117" s="97">
        <v>2.1320000000000001</v>
      </c>
      <c r="F117" s="97">
        <v>3.8439999999999999</v>
      </c>
    </row>
    <row r="118" spans="1:6" ht="15" customHeight="1">
      <c r="A118" s="90">
        <v>116</v>
      </c>
      <c r="B118" s="94" t="s">
        <v>91</v>
      </c>
      <c r="C118" s="89">
        <v>84</v>
      </c>
      <c r="D118" s="89">
        <v>572506</v>
      </c>
      <c r="E118" s="97">
        <v>2.3849999999999998</v>
      </c>
      <c r="F118" s="97">
        <v>4.3479999999999999</v>
      </c>
    </row>
    <row r="119" spans="1:6" ht="17.100000000000001" customHeight="1">
      <c r="A119" s="90">
        <v>117</v>
      </c>
      <c r="B119" s="94" t="s">
        <v>92</v>
      </c>
      <c r="C119" s="89">
        <v>83</v>
      </c>
      <c r="D119" s="89">
        <v>594741</v>
      </c>
      <c r="E119" s="97">
        <v>2.7730000000000001</v>
      </c>
      <c r="F119" s="97">
        <v>3.298</v>
      </c>
    </row>
    <row r="120" spans="1:6" ht="17.100000000000001" customHeight="1">
      <c r="A120" s="90">
        <v>118</v>
      </c>
      <c r="B120" s="94" t="s">
        <v>5</v>
      </c>
      <c r="C120" s="89">
        <v>83</v>
      </c>
      <c r="D120" s="89">
        <v>44572</v>
      </c>
      <c r="E120" s="97" t="s">
        <v>339</v>
      </c>
      <c r="F120" s="97" t="s">
        <v>339</v>
      </c>
    </row>
    <row r="121" spans="1:6" ht="15" customHeight="1">
      <c r="A121" s="90">
        <v>118</v>
      </c>
      <c r="B121" s="94" t="s">
        <v>84</v>
      </c>
      <c r="C121" s="89">
        <v>83</v>
      </c>
      <c r="D121" s="89">
        <v>1255700</v>
      </c>
      <c r="E121" s="97">
        <v>3.0089999999999999</v>
      </c>
      <c r="F121" s="97">
        <v>4.5640000000000001</v>
      </c>
    </row>
    <row r="122" spans="1:6" ht="15" customHeight="1">
      <c r="A122" s="90">
        <v>118</v>
      </c>
      <c r="B122" s="94" t="s">
        <v>346</v>
      </c>
      <c r="C122" s="89">
        <v>83</v>
      </c>
      <c r="D122" s="89">
        <v>21041</v>
      </c>
      <c r="E122" s="97" t="s">
        <v>339</v>
      </c>
      <c r="F122" s="97" t="s">
        <v>339</v>
      </c>
    </row>
    <row r="123" spans="1:6" ht="17.100000000000001" customHeight="1">
      <c r="A123" s="90">
        <v>121</v>
      </c>
      <c r="B123" s="94" t="s">
        <v>90</v>
      </c>
      <c r="C123" s="89">
        <v>83</v>
      </c>
      <c r="D123" s="89">
        <v>424128</v>
      </c>
      <c r="E123" s="97">
        <v>2.9849999999999999</v>
      </c>
      <c r="F123" s="97">
        <v>3.9830000000000001</v>
      </c>
    </row>
    <row r="124" spans="1:6" ht="17.100000000000001" customHeight="1">
      <c r="A124" s="90">
        <v>121</v>
      </c>
      <c r="B124" s="94" t="s">
        <v>17</v>
      </c>
      <c r="C124" s="89">
        <v>82</v>
      </c>
      <c r="D124" s="89">
        <v>42843</v>
      </c>
      <c r="E124" s="97" t="s">
        <v>339</v>
      </c>
      <c r="F124" s="97" t="s">
        <v>339</v>
      </c>
    </row>
    <row r="125" spans="1:6" ht="17.100000000000001" customHeight="1">
      <c r="A125" s="90">
        <v>121</v>
      </c>
      <c r="B125" s="94" t="s">
        <v>93</v>
      </c>
      <c r="C125" s="89">
        <v>82</v>
      </c>
      <c r="D125" s="89">
        <v>666040</v>
      </c>
      <c r="E125" s="97">
        <v>2.3610000000000002</v>
      </c>
      <c r="F125" s="97">
        <v>3.0329999999999999</v>
      </c>
    </row>
    <row r="126" spans="1:6" ht="17.100000000000001" customHeight="1">
      <c r="A126" s="90">
        <v>121</v>
      </c>
      <c r="B126" s="94" t="s">
        <v>94</v>
      </c>
      <c r="C126" s="89">
        <v>81</v>
      </c>
      <c r="D126" s="89">
        <v>744470</v>
      </c>
      <c r="E126" s="97">
        <v>2.8330000000000002</v>
      </c>
      <c r="F126" s="97">
        <v>3.976</v>
      </c>
    </row>
    <row r="127" spans="1:6" ht="15" customHeight="1">
      <c r="A127" s="90">
        <v>125</v>
      </c>
      <c r="B127" s="94" t="s">
        <v>95</v>
      </c>
      <c r="C127" s="89">
        <v>80</v>
      </c>
      <c r="D127" s="89">
        <v>823019</v>
      </c>
      <c r="E127" s="97">
        <v>1.728</v>
      </c>
      <c r="F127" s="97">
        <v>3.6150000000000002</v>
      </c>
    </row>
    <row r="128" spans="1:6" ht="15" customHeight="1">
      <c r="A128" s="90">
        <v>125</v>
      </c>
      <c r="B128" s="94" t="s">
        <v>98</v>
      </c>
      <c r="C128" s="89">
        <v>80</v>
      </c>
      <c r="D128" s="89">
        <v>65787</v>
      </c>
      <c r="E128" s="97">
        <v>1.129</v>
      </c>
      <c r="F128" s="97">
        <v>1.2789999999999999</v>
      </c>
    </row>
    <row r="129" spans="1:6" ht="15" customHeight="1">
      <c r="A129" s="90">
        <v>127</v>
      </c>
      <c r="B129" s="94" t="s">
        <v>98</v>
      </c>
      <c r="C129" s="89">
        <v>80</v>
      </c>
      <c r="D129" s="89">
        <v>8363</v>
      </c>
      <c r="E129" s="97" t="s">
        <v>339</v>
      </c>
      <c r="F129" s="97" t="s">
        <v>339</v>
      </c>
    </row>
    <row r="130" spans="1:6" ht="17.100000000000001" customHeight="1">
      <c r="A130" s="90">
        <v>127</v>
      </c>
      <c r="B130" s="94" t="s">
        <v>75</v>
      </c>
      <c r="C130" s="89">
        <v>80</v>
      </c>
      <c r="D130" s="89">
        <v>26255</v>
      </c>
      <c r="E130" s="97" t="s">
        <v>339</v>
      </c>
      <c r="F130" s="97" t="s">
        <v>339</v>
      </c>
    </row>
    <row r="131" spans="1:6" ht="24" customHeight="1">
      <c r="A131" s="90">
        <v>129</v>
      </c>
      <c r="B131" s="94" t="s">
        <v>347</v>
      </c>
      <c r="C131" s="89">
        <v>78</v>
      </c>
      <c r="D131" s="89">
        <v>19449</v>
      </c>
      <c r="E131" s="97" t="s">
        <v>339</v>
      </c>
      <c r="F131" s="97" t="s">
        <v>339</v>
      </c>
    </row>
    <row r="132" spans="1:6" ht="17.100000000000001" customHeight="1">
      <c r="A132" s="90">
        <v>130</v>
      </c>
      <c r="B132" s="94" t="s">
        <v>83</v>
      </c>
      <c r="C132" s="89">
        <v>78</v>
      </c>
      <c r="D132" s="89">
        <v>13785</v>
      </c>
      <c r="E132" s="97" t="s">
        <v>339</v>
      </c>
      <c r="F132" s="97" t="s">
        <v>339</v>
      </c>
    </row>
    <row r="133" spans="1:6" ht="17.100000000000001" customHeight="1">
      <c r="A133" s="90">
        <v>130</v>
      </c>
      <c r="B133" s="94" t="s">
        <v>100</v>
      </c>
      <c r="C133" s="89">
        <v>78</v>
      </c>
      <c r="D133" s="89">
        <v>458097</v>
      </c>
      <c r="E133" s="97">
        <v>2.4060000000000001</v>
      </c>
      <c r="F133" s="97">
        <v>3.585</v>
      </c>
    </row>
    <row r="134" spans="1:6" ht="15" customHeight="1">
      <c r="A134" s="90">
        <v>132</v>
      </c>
      <c r="B134" s="94" t="s">
        <v>96</v>
      </c>
      <c r="C134" s="89">
        <v>77</v>
      </c>
      <c r="D134" s="89">
        <v>421768</v>
      </c>
      <c r="E134" s="97">
        <v>2.762</v>
      </c>
      <c r="F134" s="97">
        <v>3.7240000000000002</v>
      </c>
    </row>
    <row r="135" spans="1:6" ht="17.100000000000001" customHeight="1">
      <c r="A135" s="90">
        <v>133</v>
      </c>
      <c r="B135" s="94" t="s">
        <v>99</v>
      </c>
      <c r="C135" s="89">
        <v>77</v>
      </c>
      <c r="D135" s="89">
        <v>1055564</v>
      </c>
      <c r="E135" s="97">
        <v>3.17</v>
      </c>
      <c r="F135" s="97">
        <v>4.1849999999999996</v>
      </c>
    </row>
    <row r="136" spans="1:6" ht="15" customHeight="1">
      <c r="A136" s="90">
        <v>134</v>
      </c>
      <c r="B136" s="94" t="s">
        <v>97</v>
      </c>
      <c r="C136" s="89">
        <v>77</v>
      </c>
      <c r="D136" s="89">
        <v>619340</v>
      </c>
      <c r="E136" s="97">
        <v>2.778</v>
      </c>
      <c r="F136" s="97">
        <v>3.4620000000000002</v>
      </c>
    </row>
    <row r="137" spans="1:6" ht="15" customHeight="1">
      <c r="A137" s="90">
        <v>134</v>
      </c>
      <c r="B137" s="94" t="s">
        <v>101</v>
      </c>
      <c r="C137" s="89">
        <v>76</v>
      </c>
      <c r="D137" s="89">
        <v>824877</v>
      </c>
      <c r="E137" s="97">
        <v>3.282</v>
      </c>
      <c r="F137" s="97">
        <v>5.7649999999999997</v>
      </c>
    </row>
    <row r="138" spans="1:6" ht="15" customHeight="1">
      <c r="A138" s="90">
        <v>134</v>
      </c>
      <c r="B138" s="94" t="s">
        <v>89</v>
      </c>
      <c r="C138" s="89">
        <v>76</v>
      </c>
      <c r="D138" s="89">
        <v>16635</v>
      </c>
      <c r="E138" s="97" t="s">
        <v>339</v>
      </c>
      <c r="F138" s="97" t="s">
        <v>339</v>
      </c>
    </row>
    <row r="139" spans="1:6" ht="15" customHeight="1">
      <c r="A139" s="90">
        <v>137</v>
      </c>
      <c r="B139" s="94" t="s">
        <v>103</v>
      </c>
      <c r="C139" s="89">
        <v>74</v>
      </c>
      <c r="D139" s="89">
        <v>964769</v>
      </c>
      <c r="E139" s="97">
        <v>2.2469999999999999</v>
      </c>
      <c r="F139" s="97">
        <v>5.3259999999999996</v>
      </c>
    </row>
    <row r="140" spans="1:6" ht="24" customHeight="1">
      <c r="A140" s="90">
        <v>137</v>
      </c>
      <c r="B140" s="94" t="s">
        <v>105</v>
      </c>
      <c r="C140" s="89">
        <v>74</v>
      </c>
      <c r="D140" s="89">
        <v>180924</v>
      </c>
      <c r="E140" s="97">
        <v>2.036</v>
      </c>
      <c r="F140" s="97">
        <v>2.323</v>
      </c>
    </row>
    <row r="141" spans="1:6" ht="17.100000000000001" customHeight="1">
      <c r="A141" s="90">
        <v>137</v>
      </c>
      <c r="B141" s="94" t="s">
        <v>104</v>
      </c>
      <c r="C141" s="89">
        <v>73</v>
      </c>
      <c r="D141" s="89">
        <v>4793964</v>
      </c>
      <c r="E141" s="97">
        <v>2.5350000000000001</v>
      </c>
      <c r="F141" s="97">
        <v>6.44</v>
      </c>
    </row>
    <row r="142" spans="1:6" ht="15" customHeight="1">
      <c r="A142" s="90">
        <v>137</v>
      </c>
      <c r="B142" s="94" t="s">
        <v>102</v>
      </c>
      <c r="C142" s="89">
        <v>72</v>
      </c>
      <c r="D142" s="89">
        <v>813862</v>
      </c>
      <c r="E142" s="97">
        <v>2.9540000000000002</v>
      </c>
      <c r="F142" s="97">
        <v>4.2859999999999996</v>
      </c>
    </row>
    <row r="143" spans="1:6" ht="15" customHeight="1">
      <c r="A143" s="90">
        <v>141</v>
      </c>
      <c r="B143" s="94" t="s">
        <v>128</v>
      </c>
      <c r="C143" s="89">
        <v>72</v>
      </c>
      <c r="D143" s="89">
        <v>29234</v>
      </c>
      <c r="E143" s="97" t="s">
        <v>339</v>
      </c>
      <c r="F143" s="97" t="s">
        <v>339</v>
      </c>
    </row>
    <row r="144" spans="1:6" ht="17.100000000000001" customHeight="1">
      <c r="A144" s="90">
        <v>141</v>
      </c>
      <c r="B144" s="94" t="s">
        <v>10</v>
      </c>
      <c r="C144" s="89">
        <v>71</v>
      </c>
      <c r="D144" s="89">
        <v>46621</v>
      </c>
      <c r="E144" s="97" t="s">
        <v>339</v>
      </c>
      <c r="F144" s="97" t="s">
        <v>339</v>
      </c>
    </row>
    <row r="145" spans="1:6" ht="17.100000000000001" customHeight="1">
      <c r="A145" s="90">
        <v>141</v>
      </c>
      <c r="B145" s="94" t="s">
        <v>107</v>
      </c>
      <c r="C145" s="89">
        <v>69</v>
      </c>
      <c r="D145" s="89">
        <v>2115272</v>
      </c>
      <c r="E145" s="97">
        <v>2.8210000000000002</v>
      </c>
      <c r="F145" s="97">
        <v>6.4610000000000003</v>
      </c>
    </row>
    <row r="146" spans="1:6" ht="17.100000000000001" customHeight="1">
      <c r="A146" s="90">
        <v>144</v>
      </c>
      <c r="B146" s="94" t="s">
        <v>106</v>
      </c>
      <c r="C146" s="89">
        <v>69</v>
      </c>
      <c r="D146" s="89">
        <v>137023</v>
      </c>
      <c r="E146" s="97">
        <v>2.339</v>
      </c>
      <c r="F146" s="97">
        <v>2.8929999999999998</v>
      </c>
    </row>
    <row r="147" spans="1:6" ht="15" customHeight="1">
      <c r="A147" s="90">
        <v>144</v>
      </c>
      <c r="B147" s="94" t="s">
        <v>18</v>
      </c>
      <c r="C147" s="89">
        <v>69</v>
      </c>
      <c r="D147" s="89">
        <v>7770</v>
      </c>
      <c r="E147" s="97" t="s">
        <v>339</v>
      </c>
      <c r="F147" s="97" t="s">
        <v>339</v>
      </c>
    </row>
    <row r="148" spans="1:6" ht="15" customHeight="1">
      <c r="A148" s="90">
        <v>146</v>
      </c>
      <c r="B148" s="94" t="s">
        <v>105</v>
      </c>
      <c r="C148" s="89">
        <v>68</v>
      </c>
      <c r="D148" s="89">
        <v>272733</v>
      </c>
      <c r="E148" s="97">
        <v>2.31</v>
      </c>
      <c r="F148" s="97">
        <v>2.7050000000000001</v>
      </c>
    </row>
    <row r="149" spans="1:6" ht="17.100000000000001" customHeight="1">
      <c r="A149" s="90">
        <v>146</v>
      </c>
      <c r="B149" s="94" t="s">
        <v>109</v>
      </c>
      <c r="C149" s="89">
        <v>68</v>
      </c>
      <c r="D149" s="89">
        <v>374376</v>
      </c>
      <c r="E149" s="97">
        <v>2.9039999999999999</v>
      </c>
      <c r="F149" s="97">
        <v>3.7959999999999998</v>
      </c>
    </row>
    <row r="150" spans="1:6" ht="15" customHeight="1">
      <c r="A150" s="90">
        <v>146</v>
      </c>
      <c r="B150" s="94" t="s">
        <v>108</v>
      </c>
      <c r="C150" s="89">
        <v>68</v>
      </c>
      <c r="D150" s="89">
        <v>1301169</v>
      </c>
      <c r="E150" s="97">
        <v>2.37</v>
      </c>
      <c r="F150" s="97">
        <v>4.8559999999999999</v>
      </c>
    </row>
    <row r="151" spans="1:6" ht="15" customHeight="1">
      <c r="A151" s="90">
        <v>149</v>
      </c>
      <c r="B151" s="94" t="s">
        <v>119</v>
      </c>
      <c r="C151" s="89">
        <v>68</v>
      </c>
      <c r="D151" s="89">
        <v>54029</v>
      </c>
      <c r="E151" s="97" t="s">
        <v>339</v>
      </c>
      <c r="F151" s="97" t="s">
        <v>339</v>
      </c>
    </row>
    <row r="152" spans="1:6" ht="15" customHeight="1">
      <c r="A152" s="90">
        <v>149</v>
      </c>
      <c r="B152" s="94" t="s">
        <v>110</v>
      </c>
      <c r="C152" s="89">
        <v>67</v>
      </c>
      <c r="D152" s="89">
        <v>243379</v>
      </c>
      <c r="E152" s="97">
        <v>1.8360000000000001</v>
      </c>
      <c r="F152" s="97">
        <v>2.5760000000000001</v>
      </c>
    </row>
    <row r="153" spans="1:6" ht="17.100000000000001" customHeight="1">
      <c r="A153" s="90">
        <v>151</v>
      </c>
      <c r="B153" s="94" t="s">
        <v>118</v>
      </c>
      <c r="C153" s="89">
        <v>66</v>
      </c>
      <c r="D153" s="89">
        <v>539335</v>
      </c>
      <c r="E153" s="97">
        <v>2.617</v>
      </c>
      <c r="F153" s="97">
        <v>4.6390000000000002</v>
      </c>
    </row>
    <row r="154" spans="1:6" ht="15" customHeight="1">
      <c r="A154" s="90">
        <v>151</v>
      </c>
      <c r="B154" s="94" t="s">
        <v>348</v>
      </c>
      <c r="C154" s="89">
        <v>66</v>
      </c>
      <c r="D154" s="89">
        <v>14039</v>
      </c>
      <c r="E154" s="97" t="s">
        <v>339</v>
      </c>
      <c r="F154" s="97" t="s">
        <v>339</v>
      </c>
    </row>
    <row r="155" spans="1:6" ht="17.100000000000001" customHeight="1">
      <c r="A155" s="90">
        <v>151</v>
      </c>
      <c r="B155" s="94" t="s">
        <v>114</v>
      </c>
      <c r="C155" s="89">
        <v>65</v>
      </c>
      <c r="D155" s="89">
        <v>442851</v>
      </c>
      <c r="E155" s="97">
        <v>2.6669999999999998</v>
      </c>
      <c r="F155" s="97">
        <v>3.238</v>
      </c>
    </row>
    <row r="156" spans="1:6" ht="15" customHeight="1">
      <c r="A156" s="90">
        <v>151</v>
      </c>
      <c r="B156" s="94" t="s">
        <v>111</v>
      </c>
      <c r="C156" s="89">
        <v>65</v>
      </c>
      <c r="D156" s="89">
        <v>401676</v>
      </c>
      <c r="E156" s="97">
        <v>2.335</v>
      </c>
      <c r="F156" s="97">
        <v>2.7120000000000002</v>
      </c>
    </row>
    <row r="157" spans="1:6" ht="15" customHeight="1">
      <c r="A157" s="90">
        <v>155</v>
      </c>
      <c r="B157" s="94" t="s">
        <v>112</v>
      </c>
      <c r="C157" s="89">
        <v>65</v>
      </c>
      <c r="D157" s="89">
        <v>791677</v>
      </c>
      <c r="E157" s="97">
        <v>3.012</v>
      </c>
      <c r="F157" s="97">
        <v>5.2249999999999996</v>
      </c>
    </row>
    <row r="158" spans="1:6" ht="15" customHeight="1">
      <c r="A158" s="90">
        <v>155</v>
      </c>
      <c r="B158" s="94" t="s">
        <v>115</v>
      </c>
      <c r="C158" s="89">
        <v>64</v>
      </c>
      <c r="D158" s="89">
        <v>626715</v>
      </c>
      <c r="E158" s="97">
        <v>3.2090000000000001</v>
      </c>
      <c r="F158" s="97">
        <v>5.0449999999999999</v>
      </c>
    </row>
    <row r="159" spans="1:6" ht="17.100000000000001" customHeight="1">
      <c r="A159" s="90">
        <v>157</v>
      </c>
      <c r="B159" s="94" t="s">
        <v>113</v>
      </c>
      <c r="C159" s="89">
        <v>64</v>
      </c>
      <c r="D159" s="89">
        <v>701418</v>
      </c>
      <c r="E159" s="97">
        <v>2.093</v>
      </c>
      <c r="F159" s="97">
        <v>3.5569999999999999</v>
      </c>
    </row>
    <row r="160" spans="1:6" ht="15" customHeight="1">
      <c r="A160" s="90">
        <v>157</v>
      </c>
      <c r="B160" s="94" t="s">
        <v>349</v>
      </c>
      <c r="C160" s="89">
        <v>64</v>
      </c>
      <c r="D160" s="89">
        <v>6304</v>
      </c>
      <c r="E160" s="97" t="s">
        <v>339</v>
      </c>
      <c r="F160" s="97" t="s">
        <v>339</v>
      </c>
    </row>
    <row r="161" spans="1:6" ht="15" customHeight="1">
      <c r="A161" s="90">
        <v>157</v>
      </c>
      <c r="B161" s="94" t="s">
        <v>344</v>
      </c>
      <c r="C161" s="89">
        <v>64</v>
      </c>
      <c r="D161" s="89">
        <v>1761</v>
      </c>
      <c r="E161" s="97" t="s">
        <v>339</v>
      </c>
      <c r="F161" s="97" t="s">
        <v>339</v>
      </c>
    </row>
    <row r="162" spans="1:6" ht="15" customHeight="1">
      <c r="A162" s="90">
        <v>157</v>
      </c>
      <c r="B162" s="94" t="s">
        <v>119</v>
      </c>
      <c r="C162" s="89">
        <v>63</v>
      </c>
      <c r="D162" s="89">
        <v>55118</v>
      </c>
      <c r="E162" s="97">
        <v>0.82799999999999996</v>
      </c>
      <c r="F162" s="97">
        <v>1.518</v>
      </c>
    </row>
    <row r="163" spans="1:6" ht="15" customHeight="1">
      <c r="A163" s="90">
        <v>157</v>
      </c>
      <c r="B163" s="94" t="s">
        <v>120</v>
      </c>
      <c r="C163" s="89">
        <v>63</v>
      </c>
      <c r="D163" s="89">
        <v>716670</v>
      </c>
      <c r="E163" s="97">
        <v>3.4660000000000002</v>
      </c>
      <c r="F163" s="97">
        <v>3.9990000000000001</v>
      </c>
    </row>
    <row r="164" spans="1:6" ht="15" customHeight="1">
      <c r="A164" s="90">
        <v>162</v>
      </c>
      <c r="B164" s="94" t="s">
        <v>116</v>
      </c>
      <c r="C164" s="89">
        <v>63</v>
      </c>
      <c r="D164" s="89">
        <v>314018</v>
      </c>
      <c r="E164" s="97">
        <v>1.63</v>
      </c>
      <c r="F164" s="97">
        <v>2.3559999999999999</v>
      </c>
    </row>
    <row r="165" spans="1:6" ht="17.100000000000001" customHeight="1">
      <c r="A165" s="90">
        <v>162</v>
      </c>
      <c r="B165" s="94" t="s">
        <v>117</v>
      </c>
      <c r="C165" s="89">
        <v>63</v>
      </c>
      <c r="D165" s="89">
        <v>559543</v>
      </c>
      <c r="E165" s="97">
        <v>2.8879999999999999</v>
      </c>
      <c r="F165" s="97">
        <v>4.601</v>
      </c>
    </row>
    <row r="166" spans="1:6" ht="17.100000000000001" customHeight="1">
      <c r="A166" s="90">
        <v>162</v>
      </c>
      <c r="B166" s="94" t="s">
        <v>122</v>
      </c>
      <c r="C166" s="89">
        <v>62</v>
      </c>
      <c r="D166" s="89">
        <v>473940</v>
      </c>
      <c r="E166" s="97">
        <v>2.661</v>
      </c>
      <c r="F166" s="97">
        <v>3.19</v>
      </c>
    </row>
    <row r="167" spans="1:6" ht="17.100000000000001" customHeight="1">
      <c r="A167" s="90">
        <v>165</v>
      </c>
      <c r="B167" s="94" t="s">
        <v>28</v>
      </c>
      <c r="C167" s="89">
        <v>62</v>
      </c>
      <c r="D167" s="89">
        <v>22118</v>
      </c>
      <c r="E167" s="97" t="s">
        <v>339</v>
      </c>
      <c r="F167" s="97" t="s">
        <v>339</v>
      </c>
    </row>
    <row r="168" spans="1:6" ht="17.100000000000001" customHeight="1">
      <c r="A168" s="90">
        <v>165</v>
      </c>
      <c r="B168" s="94" t="s">
        <v>121</v>
      </c>
      <c r="C168" s="89">
        <v>62</v>
      </c>
      <c r="D168" s="89">
        <v>682887</v>
      </c>
      <c r="E168" s="97">
        <v>2.3719999999999999</v>
      </c>
      <c r="F168" s="97">
        <v>4.5170000000000003</v>
      </c>
    </row>
    <row r="169" spans="1:6" ht="17.100000000000001" customHeight="1">
      <c r="A169" s="90">
        <v>167</v>
      </c>
      <c r="B169" s="94" t="s">
        <v>123</v>
      </c>
      <c r="C169" s="89">
        <v>61</v>
      </c>
      <c r="D169" s="89">
        <v>223752</v>
      </c>
      <c r="E169" s="97">
        <v>2.5419999999999998</v>
      </c>
      <c r="F169" s="97">
        <v>3.1230000000000002</v>
      </c>
    </row>
    <row r="170" spans="1:6" ht="15" customHeight="1">
      <c r="A170" s="90">
        <v>167</v>
      </c>
      <c r="B170" s="94" t="s">
        <v>126</v>
      </c>
      <c r="C170" s="89">
        <v>60</v>
      </c>
      <c r="D170" s="89">
        <v>305871</v>
      </c>
      <c r="E170" s="97">
        <v>2.298</v>
      </c>
      <c r="F170" s="97">
        <v>3.6850000000000001</v>
      </c>
    </row>
    <row r="171" spans="1:6" ht="15" customHeight="1">
      <c r="A171" s="90">
        <v>167</v>
      </c>
      <c r="B171" s="94" t="s">
        <v>13</v>
      </c>
      <c r="C171" s="89">
        <v>60</v>
      </c>
      <c r="D171" s="89">
        <v>29376</v>
      </c>
      <c r="E171" s="97" t="s">
        <v>339</v>
      </c>
      <c r="F171" s="97" t="s">
        <v>339</v>
      </c>
    </row>
    <row r="172" spans="1:6" ht="17.100000000000001" customHeight="1">
      <c r="A172" s="90">
        <v>170</v>
      </c>
      <c r="B172" s="94" t="s">
        <v>74</v>
      </c>
      <c r="C172" s="89">
        <v>59</v>
      </c>
      <c r="D172" s="89">
        <v>25676</v>
      </c>
      <c r="E172" s="97" t="s">
        <v>339</v>
      </c>
      <c r="F172" s="97" t="s">
        <v>339</v>
      </c>
    </row>
    <row r="173" spans="1:6" ht="15" customHeight="1">
      <c r="A173" s="90">
        <v>170</v>
      </c>
      <c r="B173" s="94" t="s">
        <v>124</v>
      </c>
      <c r="C173" s="89">
        <v>58</v>
      </c>
      <c r="D173" s="89">
        <v>497557</v>
      </c>
      <c r="E173" s="97">
        <v>2.2490000000000001</v>
      </c>
      <c r="F173" s="97">
        <v>3.7429999999999999</v>
      </c>
    </row>
    <row r="174" spans="1:6" ht="15" customHeight="1">
      <c r="A174" s="90">
        <v>170</v>
      </c>
      <c r="B174" s="94" t="s">
        <v>125</v>
      </c>
      <c r="C174" s="89">
        <v>58</v>
      </c>
      <c r="D174" s="89">
        <v>327144</v>
      </c>
      <c r="E174" s="97">
        <v>1.3819999999999999</v>
      </c>
      <c r="F174" s="97">
        <v>3.0550000000000002</v>
      </c>
    </row>
    <row r="175" spans="1:6" ht="15" customHeight="1">
      <c r="A175" s="90">
        <v>173</v>
      </c>
      <c r="B175" s="94" t="s">
        <v>128</v>
      </c>
      <c r="C175" s="89">
        <v>58</v>
      </c>
      <c r="D175" s="89">
        <v>239086</v>
      </c>
      <c r="E175" s="97">
        <v>3.6840000000000002</v>
      </c>
      <c r="F175" s="97">
        <v>5.44</v>
      </c>
    </row>
    <row r="176" spans="1:6" ht="15" customHeight="1">
      <c r="A176" s="90">
        <v>173</v>
      </c>
      <c r="B176" s="94" t="s">
        <v>33</v>
      </c>
      <c r="C176" s="89">
        <v>57</v>
      </c>
      <c r="D176" s="89">
        <v>11767</v>
      </c>
      <c r="E176" s="97" t="s">
        <v>339</v>
      </c>
      <c r="F176" s="97" t="s">
        <v>339</v>
      </c>
    </row>
    <row r="177" spans="1:6" ht="15" customHeight="1">
      <c r="A177" s="90">
        <v>173</v>
      </c>
      <c r="B177" s="94" t="s">
        <v>127</v>
      </c>
      <c r="C177" s="89">
        <v>57</v>
      </c>
      <c r="D177" s="89">
        <v>897689</v>
      </c>
      <c r="E177" s="97">
        <v>2.4369999999999998</v>
      </c>
      <c r="F177" s="97">
        <v>3.9129999999999998</v>
      </c>
    </row>
    <row r="178" spans="1:6" ht="15" customHeight="1">
      <c r="A178" s="90">
        <v>173</v>
      </c>
      <c r="B178" s="94" t="s">
        <v>346</v>
      </c>
      <c r="C178" s="89">
        <v>57</v>
      </c>
      <c r="D178" s="89">
        <v>1735</v>
      </c>
      <c r="E178" s="97" t="s">
        <v>339</v>
      </c>
      <c r="F178" s="97" t="s">
        <v>339</v>
      </c>
    </row>
    <row r="179" spans="1:6" ht="17.100000000000001" customHeight="1">
      <c r="A179" s="90">
        <v>173</v>
      </c>
      <c r="B179" s="94" t="s">
        <v>40</v>
      </c>
      <c r="C179" s="89">
        <v>57</v>
      </c>
      <c r="D179" s="89">
        <v>14082</v>
      </c>
      <c r="E179" s="97" t="s">
        <v>339</v>
      </c>
      <c r="F179" s="97" t="s">
        <v>339</v>
      </c>
    </row>
    <row r="180" spans="1:6" ht="17.100000000000001" customHeight="1">
      <c r="A180" s="90">
        <v>178</v>
      </c>
      <c r="B180" s="94" t="s">
        <v>129</v>
      </c>
      <c r="C180" s="89">
        <v>56</v>
      </c>
      <c r="D180" s="89">
        <v>112830</v>
      </c>
      <c r="E180" s="97">
        <v>1.7230000000000001</v>
      </c>
      <c r="F180" s="97">
        <v>2.87</v>
      </c>
    </row>
    <row r="181" spans="1:6" ht="17.100000000000001" customHeight="1">
      <c r="A181" s="90">
        <v>178</v>
      </c>
      <c r="B181" s="94" t="s">
        <v>104</v>
      </c>
      <c r="C181" s="89">
        <v>56</v>
      </c>
      <c r="D181" s="89">
        <v>29259</v>
      </c>
      <c r="E181" s="97" t="s">
        <v>339</v>
      </c>
      <c r="F181" s="97" t="s">
        <v>339</v>
      </c>
    </row>
    <row r="182" spans="1:6" ht="17.100000000000001" customHeight="1">
      <c r="A182" s="90">
        <v>178</v>
      </c>
      <c r="B182" s="94" t="s">
        <v>51</v>
      </c>
      <c r="C182" s="89">
        <v>55</v>
      </c>
      <c r="D182" s="89">
        <v>22779</v>
      </c>
      <c r="E182" s="97" t="s">
        <v>339</v>
      </c>
      <c r="F182" s="97" t="s">
        <v>339</v>
      </c>
    </row>
    <row r="183" spans="1:6" ht="24" customHeight="1">
      <c r="A183" s="90">
        <v>181</v>
      </c>
      <c r="B183" s="94" t="s">
        <v>135</v>
      </c>
      <c r="C183" s="89">
        <v>55</v>
      </c>
      <c r="D183" s="89">
        <v>297690</v>
      </c>
      <c r="E183" s="97">
        <v>1.8939999999999999</v>
      </c>
      <c r="F183" s="97">
        <v>2.8149999999999999</v>
      </c>
    </row>
    <row r="184" spans="1:6" ht="15" customHeight="1">
      <c r="A184" s="90">
        <v>182</v>
      </c>
      <c r="B184" s="94" t="s">
        <v>131</v>
      </c>
      <c r="C184" s="89">
        <v>55</v>
      </c>
      <c r="D184" s="89">
        <v>429022</v>
      </c>
      <c r="E184" s="97">
        <v>1.488</v>
      </c>
      <c r="F184" s="97">
        <v>2.3820000000000001</v>
      </c>
    </row>
    <row r="185" spans="1:6" ht="15" customHeight="1">
      <c r="A185" s="90">
        <v>182</v>
      </c>
      <c r="B185" s="94" t="s">
        <v>45</v>
      </c>
      <c r="C185" s="89">
        <v>54</v>
      </c>
      <c r="D185" s="89">
        <v>29944</v>
      </c>
      <c r="E185" s="97" t="s">
        <v>339</v>
      </c>
      <c r="F185" s="97" t="s">
        <v>339</v>
      </c>
    </row>
    <row r="186" spans="1:6" ht="15" customHeight="1">
      <c r="A186" s="90">
        <v>182</v>
      </c>
      <c r="B186" s="94" t="s">
        <v>134</v>
      </c>
      <c r="C186" s="89">
        <v>54</v>
      </c>
      <c r="D186" s="89">
        <v>1347091</v>
      </c>
      <c r="E186" s="97">
        <v>3.7320000000000002</v>
      </c>
      <c r="F186" s="97">
        <v>8.2620000000000005</v>
      </c>
    </row>
    <row r="187" spans="1:6" ht="15" customHeight="1">
      <c r="A187" s="90">
        <v>185</v>
      </c>
      <c r="B187" s="94" t="s">
        <v>130</v>
      </c>
      <c r="C187" s="89">
        <v>54</v>
      </c>
      <c r="D187" s="89">
        <v>126815</v>
      </c>
      <c r="E187" s="97">
        <v>1.587</v>
      </c>
      <c r="F187" s="97">
        <v>2.052</v>
      </c>
    </row>
    <row r="188" spans="1:6" ht="15" customHeight="1">
      <c r="A188" s="90">
        <v>185</v>
      </c>
      <c r="B188" s="94" t="s">
        <v>137</v>
      </c>
      <c r="C188" s="89">
        <v>53</v>
      </c>
      <c r="D188" s="89">
        <v>377048</v>
      </c>
      <c r="E188" s="97">
        <v>3.8780000000000001</v>
      </c>
      <c r="F188" s="97">
        <v>4.508</v>
      </c>
    </row>
    <row r="189" spans="1:6" ht="17.100000000000001" customHeight="1">
      <c r="A189" s="90">
        <v>187</v>
      </c>
      <c r="B189" s="94" t="s">
        <v>133</v>
      </c>
      <c r="C189" s="89">
        <v>53</v>
      </c>
      <c r="D189" s="89">
        <v>216304</v>
      </c>
      <c r="E189" s="97">
        <v>2.3119999999999998</v>
      </c>
      <c r="F189" s="97">
        <v>3.6619999999999999</v>
      </c>
    </row>
    <row r="190" spans="1:6" ht="15" customHeight="1">
      <c r="A190" s="90">
        <v>187</v>
      </c>
      <c r="B190" s="94" t="s">
        <v>39</v>
      </c>
      <c r="C190" s="89">
        <v>53</v>
      </c>
      <c r="D190" s="89">
        <v>26912</v>
      </c>
      <c r="E190" s="97" t="s">
        <v>339</v>
      </c>
      <c r="F190" s="97" t="s">
        <v>339</v>
      </c>
    </row>
    <row r="191" spans="1:6" ht="15" customHeight="1">
      <c r="A191" s="90">
        <v>187</v>
      </c>
      <c r="B191" s="94" t="s">
        <v>132</v>
      </c>
      <c r="C191" s="89">
        <v>53</v>
      </c>
      <c r="D191" s="89">
        <v>465787</v>
      </c>
      <c r="E191" s="97">
        <v>2.9169999999999998</v>
      </c>
      <c r="F191" s="97">
        <v>3.5169999999999999</v>
      </c>
    </row>
    <row r="192" spans="1:6" ht="17.100000000000001" customHeight="1">
      <c r="A192" s="90">
        <v>190</v>
      </c>
      <c r="B192" s="94" t="s">
        <v>65</v>
      </c>
      <c r="C192" s="89">
        <v>52</v>
      </c>
      <c r="D192" s="89">
        <v>7470</v>
      </c>
      <c r="E192" s="97" t="s">
        <v>339</v>
      </c>
      <c r="F192" s="97" t="s">
        <v>339</v>
      </c>
    </row>
    <row r="193" spans="1:6" ht="15" customHeight="1">
      <c r="A193" s="90">
        <v>190</v>
      </c>
      <c r="B193" s="94" t="s">
        <v>138</v>
      </c>
      <c r="C193" s="89">
        <v>52</v>
      </c>
      <c r="D193" s="89">
        <v>257645</v>
      </c>
      <c r="E193" s="97">
        <v>2.0979999999999999</v>
      </c>
      <c r="F193" s="97">
        <v>2.6080000000000001</v>
      </c>
    </row>
    <row r="194" spans="1:6" ht="17.100000000000001" customHeight="1">
      <c r="A194" s="90">
        <v>190</v>
      </c>
      <c r="B194" s="94" t="s">
        <v>350</v>
      </c>
      <c r="C194" s="89">
        <v>51</v>
      </c>
      <c r="D194" s="89">
        <v>13424</v>
      </c>
      <c r="E194" s="97" t="s">
        <v>339</v>
      </c>
      <c r="F194" s="97" t="s">
        <v>339</v>
      </c>
    </row>
    <row r="195" spans="1:6" ht="15" customHeight="1">
      <c r="A195" s="90">
        <v>190</v>
      </c>
      <c r="B195" s="94" t="s">
        <v>351</v>
      </c>
      <c r="C195" s="89">
        <v>51</v>
      </c>
      <c r="D195" s="89">
        <v>6897</v>
      </c>
      <c r="E195" s="97" t="s">
        <v>339</v>
      </c>
      <c r="F195" s="97" t="s">
        <v>339</v>
      </c>
    </row>
    <row r="196" spans="1:6" ht="17.100000000000001" customHeight="1">
      <c r="A196" s="90">
        <v>190</v>
      </c>
      <c r="B196" s="94" t="s">
        <v>2</v>
      </c>
      <c r="C196" s="89">
        <v>50</v>
      </c>
      <c r="D196" s="89">
        <v>17906</v>
      </c>
      <c r="E196" s="97" t="s">
        <v>339</v>
      </c>
      <c r="F196" s="97" t="s">
        <v>339</v>
      </c>
    </row>
    <row r="197" spans="1:6" ht="15" customHeight="1">
      <c r="A197" s="90">
        <v>190</v>
      </c>
      <c r="B197" s="94" t="s">
        <v>140</v>
      </c>
      <c r="C197" s="89">
        <v>50</v>
      </c>
      <c r="D197" s="89">
        <v>361337</v>
      </c>
      <c r="E197" s="97">
        <v>2.7570000000000001</v>
      </c>
      <c r="F197" s="97">
        <v>3.472</v>
      </c>
    </row>
    <row r="198" spans="1:6" ht="15" customHeight="1">
      <c r="A198" s="90">
        <v>196</v>
      </c>
      <c r="B198" s="94" t="s">
        <v>139</v>
      </c>
      <c r="C198" s="89">
        <v>50</v>
      </c>
      <c r="D198" s="89">
        <v>360680</v>
      </c>
      <c r="E198" s="97">
        <v>3.2149999999999999</v>
      </c>
      <c r="F198" s="97">
        <v>4.6180000000000003</v>
      </c>
    </row>
    <row r="199" spans="1:6" ht="24" customHeight="1">
      <c r="A199" s="90">
        <v>196</v>
      </c>
      <c r="B199" s="94" t="s">
        <v>136</v>
      </c>
      <c r="C199" s="89">
        <v>50</v>
      </c>
      <c r="D199" s="89">
        <v>570137</v>
      </c>
      <c r="E199" s="97">
        <v>2.9020000000000001</v>
      </c>
      <c r="F199" s="97">
        <v>4.7320000000000002</v>
      </c>
    </row>
    <row r="200" spans="1:6" ht="17.100000000000001" customHeight="1">
      <c r="A200" s="90">
        <v>196</v>
      </c>
      <c r="B200" s="94" t="s">
        <v>141</v>
      </c>
      <c r="C200" s="89">
        <v>49</v>
      </c>
      <c r="D200" s="89">
        <v>346484</v>
      </c>
      <c r="E200" s="97">
        <v>3.3290000000000002</v>
      </c>
      <c r="F200" s="97">
        <v>5.3550000000000004</v>
      </c>
    </row>
    <row r="201" spans="1:6" ht="15" customHeight="1">
      <c r="A201" s="90">
        <v>196</v>
      </c>
      <c r="B201" s="94" t="s">
        <v>38</v>
      </c>
      <c r="C201" s="89">
        <v>49</v>
      </c>
      <c r="D201" s="89">
        <v>32444</v>
      </c>
      <c r="E201" s="97" t="s">
        <v>339</v>
      </c>
      <c r="F201" s="97" t="s">
        <v>339</v>
      </c>
    </row>
    <row r="202" spans="1:6" ht="15" customHeight="1">
      <c r="A202" s="90">
        <v>196</v>
      </c>
      <c r="B202" s="94" t="s">
        <v>14</v>
      </c>
      <c r="C202" s="89">
        <v>48</v>
      </c>
      <c r="D202" s="89">
        <v>22999</v>
      </c>
      <c r="E202" s="97" t="s">
        <v>339</v>
      </c>
      <c r="F202" s="97" t="s">
        <v>339</v>
      </c>
    </row>
    <row r="203" spans="1:6" ht="17.100000000000001" customHeight="1">
      <c r="A203" s="90">
        <v>201</v>
      </c>
      <c r="B203" s="94" t="s">
        <v>119</v>
      </c>
      <c r="C203" s="89">
        <v>48</v>
      </c>
      <c r="D203" s="89">
        <v>50752</v>
      </c>
      <c r="E203" s="97">
        <v>1.0680000000000001</v>
      </c>
      <c r="F203" s="97">
        <v>1.752</v>
      </c>
    </row>
    <row r="204" spans="1:6" ht="15" customHeight="1">
      <c r="A204" s="90">
        <v>201</v>
      </c>
      <c r="B204" s="94" t="s">
        <v>144</v>
      </c>
      <c r="C204" s="89">
        <v>48</v>
      </c>
      <c r="D204" s="89">
        <v>173713</v>
      </c>
      <c r="E204" s="97">
        <v>1.448</v>
      </c>
      <c r="F204" s="97">
        <v>2.661</v>
      </c>
    </row>
    <row r="205" spans="1:6" ht="24" customHeight="1">
      <c r="A205" s="90">
        <v>201</v>
      </c>
      <c r="B205" s="94" t="s">
        <v>48</v>
      </c>
      <c r="C205" s="89">
        <v>47</v>
      </c>
      <c r="D205" s="89">
        <v>13519</v>
      </c>
      <c r="E205" s="97" t="s">
        <v>339</v>
      </c>
      <c r="F205" s="97" t="s">
        <v>339</v>
      </c>
    </row>
    <row r="206" spans="1:6" ht="15" customHeight="1">
      <c r="A206" s="90">
        <v>201</v>
      </c>
      <c r="B206" s="94" t="s">
        <v>345</v>
      </c>
      <c r="C206" s="89">
        <v>47</v>
      </c>
      <c r="D206" s="89">
        <v>4002</v>
      </c>
      <c r="E206" s="97" t="s">
        <v>339</v>
      </c>
      <c r="F206" s="97" t="s">
        <v>339</v>
      </c>
    </row>
    <row r="207" spans="1:6" ht="15" customHeight="1">
      <c r="A207" s="90">
        <v>205</v>
      </c>
      <c r="B207" s="94" t="s">
        <v>143</v>
      </c>
      <c r="C207" s="89">
        <v>47</v>
      </c>
      <c r="D207" s="89">
        <v>164067</v>
      </c>
      <c r="E207" s="97">
        <v>2.1829999999999998</v>
      </c>
      <c r="F207" s="97">
        <v>2.8639999999999999</v>
      </c>
    </row>
    <row r="208" spans="1:6" ht="17.100000000000001" customHeight="1">
      <c r="A208" s="90">
        <v>205</v>
      </c>
      <c r="B208" s="94" t="s">
        <v>142</v>
      </c>
      <c r="C208" s="89">
        <v>47</v>
      </c>
      <c r="D208" s="89">
        <v>111129</v>
      </c>
      <c r="E208" s="97">
        <v>2.7450000000000001</v>
      </c>
      <c r="F208" s="97">
        <v>3.3</v>
      </c>
    </row>
    <row r="209" spans="1:6" ht="17.100000000000001" customHeight="1">
      <c r="A209" s="90">
        <v>207</v>
      </c>
      <c r="B209" s="94" t="s">
        <v>6</v>
      </c>
      <c r="C209" s="89">
        <v>46</v>
      </c>
      <c r="D209" s="89">
        <v>16607</v>
      </c>
      <c r="E209" s="97" t="s">
        <v>339</v>
      </c>
      <c r="F209" s="97" t="s">
        <v>339</v>
      </c>
    </row>
    <row r="210" spans="1:6" ht="15" customHeight="1">
      <c r="A210" s="90">
        <v>207</v>
      </c>
      <c r="B210" s="94" t="s">
        <v>147</v>
      </c>
      <c r="C210" s="89">
        <v>45</v>
      </c>
      <c r="D210" s="89">
        <v>189044</v>
      </c>
      <c r="E210" s="97">
        <v>2.2789999999999999</v>
      </c>
      <c r="F210" s="97">
        <v>3.137</v>
      </c>
    </row>
    <row r="211" spans="1:6" ht="15" customHeight="1">
      <c r="A211" s="90">
        <v>209</v>
      </c>
      <c r="B211" s="94" t="s">
        <v>150</v>
      </c>
      <c r="C211" s="89">
        <v>45</v>
      </c>
      <c r="D211" s="89">
        <v>11731</v>
      </c>
      <c r="E211" s="97" t="s">
        <v>339</v>
      </c>
      <c r="F211" s="97" t="s">
        <v>339</v>
      </c>
    </row>
    <row r="212" spans="1:6" ht="17.100000000000001" customHeight="1">
      <c r="A212" s="90">
        <v>210</v>
      </c>
      <c r="B212" s="94" t="s">
        <v>146</v>
      </c>
      <c r="C212" s="89">
        <v>45</v>
      </c>
      <c r="D212" s="89">
        <v>41187</v>
      </c>
      <c r="E212" s="97">
        <v>1.032</v>
      </c>
      <c r="F212" s="97">
        <v>1.1619999999999999</v>
      </c>
    </row>
    <row r="213" spans="1:6" ht="15" customHeight="1">
      <c r="A213" s="90">
        <v>210</v>
      </c>
      <c r="B213" s="94" t="s">
        <v>146</v>
      </c>
      <c r="C213" s="89">
        <v>45</v>
      </c>
      <c r="D213" s="89">
        <v>41187</v>
      </c>
      <c r="E213" s="97" t="s">
        <v>339</v>
      </c>
      <c r="F213" s="97" t="s">
        <v>339</v>
      </c>
    </row>
    <row r="214" spans="1:6" ht="17.100000000000001" customHeight="1">
      <c r="A214" s="90">
        <v>212</v>
      </c>
      <c r="B214" s="94" t="s">
        <v>145</v>
      </c>
      <c r="C214" s="89">
        <v>45</v>
      </c>
      <c r="D214" s="89">
        <v>502446</v>
      </c>
      <c r="E214" s="97">
        <v>2.1930000000000001</v>
      </c>
      <c r="F214" s="97">
        <v>3.569</v>
      </c>
    </row>
    <row r="215" spans="1:6" ht="17.100000000000001" customHeight="1">
      <c r="A215" s="90">
        <v>212</v>
      </c>
      <c r="B215" s="94" t="s">
        <v>149</v>
      </c>
      <c r="C215" s="89">
        <v>44</v>
      </c>
      <c r="D215" s="89">
        <v>80816</v>
      </c>
      <c r="E215" s="97">
        <v>2.2549999999999999</v>
      </c>
      <c r="F215" s="97">
        <v>2.5110000000000001</v>
      </c>
    </row>
    <row r="216" spans="1:6" ht="15" customHeight="1">
      <c r="A216" s="90">
        <v>212</v>
      </c>
      <c r="B216" s="94" t="s">
        <v>150</v>
      </c>
      <c r="C216" s="89">
        <v>44</v>
      </c>
      <c r="D216" s="89">
        <v>119232</v>
      </c>
      <c r="E216" s="97">
        <v>1.7969999999999999</v>
      </c>
      <c r="F216" s="97">
        <v>2.38</v>
      </c>
    </row>
    <row r="217" spans="1:6" ht="17.100000000000001" customHeight="1">
      <c r="A217" s="90">
        <v>212</v>
      </c>
      <c r="B217" s="94" t="s">
        <v>148</v>
      </c>
      <c r="C217" s="89">
        <v>44</v>
      </c>
      <c r="D217" s="89">
        <v>87923</v>
      </c>
      <c r="E217" s="97">
        <v>1.77</v>
      </c>
      <c r="F217" s="97">
        <v>2.1160000000000001</v>
      </c>
    </row>
    <row r="218" spans="1:6" ht="17.100000000000001" customHeight="1">
      <c r="A218" s="90">
        <v>212</v>
      </c>
      <c r="B218" s="94" t="s">
        <v>352</v>
      </c>
      <c r="C218" s="89">
        <v>44</v>
      </c>
      <c r="D218" s="89">
        <v>6255</v>
      </c>
      <c r="E218" s="97" t="s">
        <v>339</v>
      </c>
      <c r="F218" s="97" t="s">
        <v>339</v>
      </c>
    </row>
    <row r="219" spans="1:6" ht="17.100000000000001" customHeight="1">
      <c r="A219" s="90">
        <v>212</v>
      </c>
      <c r="B219" s="94" t="s">
        <v>153</v>
      </c>
      <c r="C219" s="89">
        <v>44</v>
      </c>
      <c r="D219" s="89">
        <v>236001</v>
      </c>
      <c r="E219" s="97">
        <v>2.0990000000000002</v>
      </c>
      <c r="F219" s="97">
        <v>2.488</v>
      </c>
    </row>
    <row r="220" spans="1:6" ht="15" customHeight="1">
      <c r="A220" s="90">
        <v>218</v>
      </c>
      <c r="B220" s="94" t="s">
        <v>152</v>
      </c>
      <c r="C220" s="89">
        <v>44</v>
      </c>
      <c r="D220" s="89">
        <v>77693</v>
      </c>
      <c r="E220" s="97">
        <v>2.0640000000000001</v>
      </c>
      <c r="F220" s="97">
        <v>2.323</v>
      </c>
    </row>
    <row r="221" spans="1:6" ht="15" customHeight="1">
      <c r="A221" s="90">
        <v>218</v>
      </c>
      <c r="B221" s="94" t="s">
        <v>158</v>
      </c>
      <c r="C221" s="89">
        <v>44</v>
      </c>
      <c r="D221" s="89">
        <v>734120</v>
      </c>
      <c r="E221" s="97">
        <v>4.7519999999999998</v>
      </c>
      <c r="F221" s="97">
        <v>6.52</v>
      </c>
    </row>
    <row r="222" spans="1:6" ht="15" customHeight="1">
      <c r="A222" s="90">
        <v>220</v>
      </c>
      <c r="B222" s="94" t="s">
        <v>151</v>
      </c>
      <c r="C222" s="89">
        <v>44</v>
      </c>
      <c r="D222" s="89">
        <v>173634</v>
      </c>
      <c r="E222" s="97">
        <v>2.3239999999999998</v>
      </c>
      <c r="F222" s="97">
        <v>2.5920000000000001</v>
      </c>
    </row>
    <row r="223" spans="1:6" ht="15" customHeight="1">
      <c r="A223" s="90">
        <v>220</v>
      </c>
      <c r="B223" s="94" t="s">
        <v>154</v>
      </c>
      <c r="C223" s="89">
        <v>43</v>
      </c>
      <c r="D223" s="89">
        <v>243242</v>
      </c>
      <c r="E223" s="97">
        <v>2.2290000000000001</v>
      </c>
      <c r="F223" s="97">
        <v>2.548</v>
      </c>
    </row>
    <row r="224" spans="1:6" ht="15" customHeight="1">
      <c r="A224" s="90">
        <v>220</v>
      </c>
      <c r="B224" s="94" t="s">
        <v>155</v>
      </c>
      <c r="C224" s="89">
        <v>43</v>
      </c>
      <c r="D224" s="89">
        <v>162413</v>
      </c>
      <c r="E224" s="97">
        <v>3.2</v>
      </c>
      <c r="F224" s="97">
        <v>3.7440000000000002</v>
      </c>
    </row>
    <row r="225" spans="1:6" ht="17.100000000000001" customHeight="1">
      <c r="A225" s="90">
        <v>223</v>
      </c>
      <c r="B225" s="94" t="s">
        <v>46</v>
      </c>
      <c r="C225" s="89">
        <v>43</v>
      </c>
      <c r="D225" s="89">
        <v>15517</v>
      </c>
      <c r="E225" s="97" t="s">
        <v>339</v>
      </c>
      <c r="F225" s="97" t="s">
        <v>339</v>
      </c>
    </row>
    <row r="226" spans="1:6" ht="15" customHeight="1">
      <c r="A226" s="90">
        <v>224</v>
      </c>
      <c r="B226" s="94" t="s">
        <v>61</v>
      </c>
      <c r="C226" s="89">
        <v>43</v>
      </c>
      <c r="D226" s="89">
        <v>17652</v>
      </c>
      <c r="E226" s="97" t="s">
        <v>339</v>
      </c>
      <c r="F226" s="97" t="s">
        <v>339</v>
      </c>
    </row>
    <row r="227" spans="1:6" ht="15" customHeight="1">
      <c r="A227" s="90">
        <v>224</v>
      </c>
      <c r="B227" s="94" t="s">
        <v>9</v>
      </c>
      <c r="C227" s="89">
        <v>43</v>
      </c>
      <c r="D227" s="89">
        <v>8456</v>
      </c>
      <c r="E227" s="97" t="s">
        <v>339</v>
      </c>
      <c r="F227" s="97" t="s">
        <v>339</v>
      </c>
    </row>
    <row r="228" spans="1:6" ht="15" customHeight="1">
      <c r="A228" s="90">
        <v>224</v>
      </c>
      <c r="B228" s="94" t="s">
        <v>353</v>
      </c>
      <c r="C228" s="89">
        <v>42</v>
      </c>
      <c r="D228" s="89">
        <v>8819</v>
      </c>
      <c r="E228" s="97" t="s">
        <v>339</v>
      </c>
      <c r="F228" s="97" t="s">
        <v>339</v>
      </c>
    </row>
    <row r="229" spans="1:6" ht="15" customHeight="1">
      <c r="A229" s="90">
        <v>227</v>
      </c>
      <c r="B229" s="94" t="s">
        <v>349</v>
      </c>
      <c r="C229" s="89">
        <v>42</v>
      </c>
      <c r="D229" s="89">
        <v>1159</v>
      </c>
      <c r="E229" s="97" t="s">
        <v>339</v>
      </c>
      <c r="F229" s="97" t="s">
        <v>339</v>
      </c>
    </row>
    <row r="230" spans="1:6" ht="15" customHeight="1">
      <c r="A230" s="90">
        <v>227</v>
      </c>
      <c r="B230" s="94" t="s">
        <v>157</v>
      </c>
      <c r="C230" s="89">
        <v>41</v>
      </c>
      <c r="D230" s="89">
        <v>350326</v>
      </c>
      <c r="E230" s="97">
        <v>2.5</v>
      </c>
      <c r="F230" s="97">
        <v>4.6349999999999998</v>
      </c>
    </row>
    <row r="231" spans="1:6" ht="15" customHeight="1">
      <c r="A231" s="90">
        <v>227</v>
      </c>
      <c r="B231" s="94" t="s">
        <v>159</v>
      </c>
      <c r="C231" s="89">
        <v>41</v>
      </c>
      <c r="D231" s="89">
        <v>269882</v>
      </c>
      <c r="E231" s="97">
        <v>3.6629999999999998</v>
      </c>
      <c r="F231" s="97">
        <v>4.2169999999999996</v>
      </c>
    </row>
    <row r="232" spans="1:6" ht="17.100000000000001" customHeight="1">
      <c r="A232" s="90">
        <v>227</v>
      </c>
      <c r="B232" s="94" t="s">
        <v>21</v>
      </c>
      <c r="C232" s="89">
        <v>41</v>
      </c>
      <c r="D232" s="89">
        <v>12312</v>
      </c>
      <c r="E232" s="97" t="s">
        <v>339</v>
      </c>
      <c r="F232" s="97" t="s">
        <v>339</v>
      </c>
    </row>
    <row r="233" spans="1:6" ht="17.100000000000001" customHeight="1">
      <c r="A233" s="90">
        <v>231</v>
      </c>
      <c r="B233" s="94" t="s">
        <v>156</v>
      </c>
      <c r="C233" s="89">
        <v>41</v>
      </c>
      <c r="D233" s="89">
        <v>127328</v>
      </c>
      <c r="E233" s="97">
        <v>2.21</v>
      </c>
      <c r="F233" s="97">
        <v>3.3650000000000002</v>
      </c>
    </row>
    <row r="234" spans="1:6" ht="17.100000000000001" customHeight="1">
      <c r="A234" s="90">
        <v>231</v>
      </c>
      <c r="B234" s="94" t="s">
        <v>73</v>
      </c>
      <c r="C234" s="89">
        <v>41</v>
      </c>
      <c r="D234" s="89">
        <v>6326</v>
      </c>
      <c r="E234" s="97" t="s">
        <v>339</v>
      </c>
      <c r="F234" s="97" t="s">
        <v>339</v>
      </c>
    </row>
    <row r="235" spans="1:6" ht="17.100000000000001" customHeight="1">
      <c r="A235" s="90">
        <v>231</v>
      </c>
      <c r="B235" s="94" t="s">
        <v>105</v>
      </c>
      <c r="C235" s="89">
        <v>40</v>
      </c>
      <c r="D235" s="89">
        <v>18708</v>
      </c>
      <c r="E235" s="97" t="s">
        <v>339</v>
      </c>
      <c r="F235" s="97" t="s">
        <v>339</v>
      </c>
    </row>
    <row r="236" spans="1:6" ht="15" customHeight="1">
      <c r="A236" s="90">
        <v>234</v>
      </c>
      <c r="B236" s="94" t="s">
        <v>106</v>
      </c>
      <c r="C236" s="89">
        <v>40</v>
      </c>
      <c r="D236" s="89">
        <v>9918</v>
      </c>
      <c r="E236" s="97" t="s">
        <v>339</v>
      </c>
      <c r="F236" s="97" t="s">
        <v>339</v>
      </c>
    </row>
    <row r="237" spans="1:6" ht="15" customHeight="1">
      <c r="A237" s="90">
        <v>235</v>
      </c>
      <c r="B237" s="94" t="s">
        <v>160</v>
      </c>
      <c r="C237" s="89">
        <v>40</v>
      </c>
      <c r="D237" s="89">
        <v>167363</v>
      </c>
      <c r="E237" s="97">
        <v>3.1859999999999999</v>
      </c>
      <c r="F237" s="97">
        <v>4.4969999999999999</v>
      </c>
    </row>
    <row r="238" spans="1:6" ht="17.100000000000001" customHeight="1">
      <c r="A238" s="90">
        <v>236</v>
      </c>
      <c r="B238" s="94" t="s">
        <v>161</v>
      </c>
      <c r="C238" s="89">
        <v>40</v>
      </c>
      <c r="D238" s="89">
        <v>508701</v>
      </c>
      <c r="E238" s="97">
        <v>3.9220000000000002</v>
      </c>
      <c r="F238" s="97">
        <v>5.9779999999999998</v>
      </c>
    </row>
    <row r="239" spans="1:6" ht="15" customHeight="1">
      <c r="A239" s="90">
        <v>237</v>
      </c>
      <c r="B239" s="94" t="s">
        <v>92</v>
      </c>
      <c r="C239" s="89">
        <v>39</v>
      </c>
      <c r="D239" s="89">
        <v>19184</v>
      </c>
      <c r="E239" s="97" t="s">
        <v>339</v>
      </c>
      <c r="F239" s="97" t="s">
        <v>339</v>
      </c>
    </row>
    <row r="240" spans="1:6" ht="15" customHeight="1">
      <c r="A240" s="90">
        <v>238</v>
      </c>
      <c r="B240" s="94" t="s">
        <v>15</v>
      </c>
      <c r="C240" s="89">
        <v>39</v>
      </c>
      <c r="D240" s="89">
        <v>11574</v>
      </c>
      <c r="E240" s="97" t="s">
        <v>339</v>
      </c>
      <c r="F240" s="97" t="s">
        <v>339</v>
      </c>
    </row>
    <row r="241" spans="1:6">
      <c r="A241" s="90">
        <v>239</v>
      </c>
      <c r="B241" s="94" t="s">
        <v>80</v>
      </c>
      <c r="C241" s="89">
        <v>39</v>
      </c>
      <c r="D241" s="89">
        <v>29164</v>
      </c>
      <c r="E241" s="97" t="s">
        <v>339</v>
      </c>
      <c r="F241" s="97" t="s">
        <v>339</v>
      </c>
    </row>
    <row r="242" spans="1:6">
      <c r="A242" s="90">
        <v>240</v>
      </c>
      <c r="B242" s="94" t="s">
        <v>171</v>
      </c>
      <c r="C242" s="89">
        <v>38</v>
      </c>
      <c r="D242" s="89">
        <v>220747</v>
      </c>
      <c r="E242" s="97">
        <v>2.7839999999999998</v>
      </c>
      <c r="F242" s="97">
        <v>4.258</v>
      </c>
    </row>
    <row r="243" spans="1:6">
      <c r="A243" s="90">
        <v>241</v>
      </c>
      <c r="B243" s="94" t="s">
        <v>350</v>
      </c>
      <c r="C243" s="89">
        <v>38</v>
      </c>
      <c r="D243" s="89">
        <v>1689</v>
      </c>
      <c r="E243" s="97" t="s">
        <v>339</v>
      </c>
      <c r="F243" s="97" t="s">
        <v>339</v>
      </c>
    </row>
    <row r="244" spans="1:6">
      <c r="A244" s="90">
        <v>242</v>
      </c>
      <c r="B244" s="94" t="s">
        <v>162</v>
      </c>
      <c r="C244" s="89">
        <v>38</v>
      </c>
      <c r="D244" s="89">
        <v>313217</v>
      </c>
      <c r="E244" s="97">
        <v>2.2850000000000001</v>
      </c>
      <c r="F244" s="97">
        <v>3.7349999999999999</v>
      </c>
    </row>
    <row r="245" spans="1:6">
      <c r="A245" s="90">
        <v>243</v>
      </c>
      <c r="B245" s="94" t="s">
        <v>163</v>
      </c>
      <c r="C245" s="89">
        <v>37</v>
      </c>
      <c r="D245" s="89">
        <v>333238</v>
      </c>
      <c r="E245" s="97">
        <v>3.0920000000000001</v>
      </c>
      <c r="F245" s="97">
        <v>4.0999999999999996</v>
      </c>
    </row>
    <row r="246" spans="1:6">
      <c r="A246" s="90">
        <v>244</v>
      </c>
      <c r="B246" s="94" t="s">
        <v>165</v>
      </c>
      <c r="C246" s="89">
        <v>37</v>
      </c>
      <c r="D246" s="89">
        <v>169648</v>
      </c>
      <c r="E246" s="97">
        <v>3.4870000000000001</v>
      </c>
      <c r="F246" s="97">
        <v>4.2590000000000003</v>
      </c>
    </row>
    <row r="247" spans="1:6">
      <c r="A247" s="90">
        <v>245</v>
      </c>
      <c r="B247" s="94" t="s">
        <v>170</v>
      </c>
      <c r="C247" s="89">
        <v>37</v>
      </c>
      <c r="D247" s="89">
        <v>175320</v>
      </c>
      <c r="E247" s="97">
        <v>2.9790000000000001</v>
      </c>
      <c r="F247" s="97">
        <v>3.7010000000000001</v>
      </c>
    </row>
    <row r="248" spans="1:6">
      <c r="A248" s="90">
        <v>246</v>
      </c>
      <c r="B248" s="94" t="s">
        <v>164</v>
      </c>
      <c r="C248" s="89">
        <v>37</v>
      </c>
      <c r="D248" s="89">
        <v>916078</v>
      </c>
      <c r="E248" s="97">
        <v>2.2930000000000001</v>
      </c>
      <c r="F248" s="97">
        <v>3.601</v>
      </c>
    </row>
    <row r="249" spans="1:6">
      <c r="A249" s="90">
        <v>247</v>
      </c>
      <c r="B249" s="94" t="s">
        <v>169</v>
      </c>
      <c r="C249" s="89">
        <v>37</v>
      </c>
      <c r="D249" s="89">
        <v>155123</v>
      </c>
      <c r="E249" s="97">
        <v>1.359</v>
      </c>
      <c r="F249" s="97">
        <v>2.5099999999999998</v>
      </c>
    </row>
    <row r="250" spans="1:6">
      <c r="A250" s="90">
        <v>248</v>
      </c>
      <c r="B250" s="94" t="s">
        <v>93</v>
      </c>
      <c r="C250" s="89">
        <v>37</v>
      </c>
      <c r="D250" s="89">
        <v>23135</v>
      </c>
      <c r="E250" s="97" t="s">
        <v>339</v>
      </c>
      <c r="F250" s="97" t="s">
        <v>339</v>
      </c>
    </row>
    <row r="251" spans="1:6">
      <c r="A251" s="90">
        <v>249</v>
      </c>
      <c r="B251" s="94" t="s">
        <v>49</v>
      </c>
      <c r="C251" s="89">
        <v>36</v>
      </c>
      <c r="D251" s="89">
        <v>11808</v>
      </c>
      <c r="E251" s="97" t="s">
        <v>339</v>
      </c>
      <c r="F251" s="97" t="s">
        <v>339</v>
      </c>
    </row>
    <row r="252" spans="1:6">
      <c r="A252" s="90">
        <v>250</v>
      </c>
      <c r="B252" s="94" t="s">
        <v>166</v>
      </c>
      <c r="C252" s="89">
        <v>36</v>
      </c>
      <c r="D252" s="89">
        <v>446439</v>
      </c>
      <c r="E252" s="97">
        <v>3.6560000000000001</v>
      </c>
      <c r="F252" s="97">
        <v>4.6340000000000003</v>
      </c>
    </row>
    <row r="253" spans="1:6">
      <c r="A253" s="90">
        <v>251</v>
      </c>
      <c r="B253" s="94" t="s">
        <v>167</v>
      </c>
      <c r="C253" s="89">
        <v>36</v>
      </c>
      <c r="D253" s="89">
        <v>433774</v>
      </c>
      <c r="E253" s="97">
        <v>3.3690000000000002</v>
      </c>
      <c r="F253" s="97">
        <v>5.6660000000000004</v>
      </c>
    </row>
    <row r="254" spans="1:6">
      <c r="A254" s="90">
        <v>252</v>
      </c>
      <c r="B254" s="94" t="s">
        <v>168</v>
      </c>
      <c r="C254" s="89">
        <v>36</v>
      </c>
      <c r="D254" s="89">
        <v>214302</v>
      </c>
      <c r="E254" s="97">
        <v>2.4729999999999999</v>
      </c>
      <c r="F254" s="97">
        <v>3.3969999999999998</v>
      </c>
    </row>
    <row r="255" spans="1:6">
      <c r="A255" s="90">
        <v>253</v>
      </c>
      <c r="B255" s="94" t="s">
        <v>352</v>
      </c>
      <c r="C255" s="89">
        <v>36</v>
      </c>
      <c r="D255" s="89">
        <v>1108</v>
      </c>
      <c r="E255" s="97" t="s">
        <v>339</v>
      </c>
      <c r="F255" s="97" t="s">
        <v>339</v>
      </c>
    </row>
    <row r="256" spans="1:6">
      <c r="A256" s="90">
        <v>254</v>
      </c>
      <c r="B256" s="94" t="s">
        <v>31</v>
      </c>
      <c r="C256" s="89">
        <v>35</v>
      </c>
      <c r="D256" s="89">
        <v>10778</v>
      </c>
      <c r="E256" s="97" t="s">
        <v>339</v>
      </c>
      <c r="F256" s="97" t="s">
        <v>339</v>
      </c>
    </row>
    <row r="257" spans="1:6">
      <c r="A257" s="90">
        <v>255</v>
      </c>
      <c r="B257" s="94" t="s">
        <v>44</v>
      </c>
      <c r="C257" s="89">
        <v>35</v>
      </c>
      <c r="D257" s="89">
        <v>10099</v>
      </c>
      <c r="E257" s="97" t="s">
        <v>339</v>
      </c>
      <c r="F257" s="97" t="s">
        <v>339</v>
      </c>
    </row>
    <row r="258" spans="1:6">
      <c r="A258" s="90">
        <v>256</v>
      </c>
      <c r="B258" s="94" t="s">
        <v>151</v>
      </c>
      <c r="C258" s="89">
        <v>35</v>
      </c>
      <c r="D258" s="89">
        <v>12427</v>
      </c>
      <c r="E258" s="97" t="s">
        <v>339</v>
      </c>
      <c r="F258" s="97" t="s">
        <v>339</v>
      </c>
    </row>
    <row r="259" spans="1:6">
      <c r="A259" s="90">
        <v>257</v>
      </c>
      <c r="B259" s="94" t="s">
        <v>41</v>
      </c>
      <c r="C259" s="89">
        <v>35</v>
      </c>
      <c r="D259" s="89">
        <v>14809</v>
      </c>
      <c r="E259" s="97" t="s">
        <v>339</v>
      </c>
      <c r="F259" s="97" t="s">
        <v>339</v>
      </c>
    </row>
    <row r="260" spans="1:6">
      <c r="A260" s="90">
        <v>258</v>
      </c>
      <c r="B260" s="94" t="s">
        <v>354</v>
      </c>
      <c r="C260" s="89">
        <v>35</v>
      </c>
      <c r="D260" s="89">
        <v>8765</v>
      </c>
      <c r="E260" s="97" t="s">
        <v>339</v>
      </c>
      <c r="F260" s="97" t="s">
        <v>339</v>
      </c>
    </row>
    <row r="261" spans="1:6">
      <c r="A261" s="90">
        <v>259</v>
      </c>
      <c r="B261" s="94" t="s">
        <v>178</v>
      </c>
      <c r="C261" s="89">
        <v>34</v>
      </c>
      <c r="D261" s="89">
        <v>316179</v>
      </c>
      <c r="E261" s="97">
        <v>4.1669999999999998</v>
      </c>
      <c r="F261" s="97">
        <v>4.9409999999999998</v>
      </c>
    </row>
    <row r="262" spans="1:6">
      <c r="A262" s="90">
        <v>260</v>
      </c>
      <c r="B262" s="94" t="s">
        <v>173</v>
      </c>
      <c r="C262" s="89">
        <v>34</v>
      </c>
      <c r="D262" s="89">
        <v>235184</v>
      </c>
      <c r="E262" s="97">
        <v>1.454</v>
      </c>
      <c r="F262" s="97">
        <v>1.865</v>
      </c>
    </row>
    <row r="263" spans="1:6">
      <c r="A263" s="90">
        <v>261</v>
      </c>
      <c r="B263" s="94" t="s">
        <v>180</v>
      </c>
      <c r="C263" s="89">
        <v>34</v>
      </c>
      <c r="D263" s="89">
        <v>134771</v>
      </c>
      <c r="E263" s="97">
        <v>1.468</v>
      </c>
      <c r="F263" s="97">
        <v>2.2930000000000001</v>
      </c>
    </row>
    <row r="264" spans="1:6">
      <c r="A264" s="90">
        <v>262</v>
      </c>
      <c r="B264" s="94" t="s">
        <v>34</v>
      </c>
      <c r="C264" s="89">
        <v>34</v>
      </c>
      <c r="D264" s="89">
        <v>22965</v>
      </c>
      <c r="E264" s="97" t="s">
        <v>339</v>
      </c>
      <c r="F264" s="97" t="s">
        <v>339</v>
      </c>
    </row>
    <row r="265" spans="1:6">
      <c r="A265" s="90">
        <v>263</v>
      </c>
      <c r="B265" s="94" t="s">
        <v>172</v>
      </c>
      <c r="C265" s="89">
        <v>34</v>
      </c>
      <c r="D265" s="89">
        <v>23401</v>
      </c>
      <c r="E265" s="97">
        <v>0.79500000000000004</v>
      </c>
      <c r="F265" s="97">
        <v>0.98699999999999999</v>
      </c>
    </row>
    <row r="266" spans="1:6">
      <c r="A266" s="90">
        <v>264</v>
      </c>
      <c r="B266" s="94" t="s">
        <v>174</v>
      </c>
      <c r="C266" s="89">
        <v>34</v>
      </c>
      <c r="D266" s="89">
        <v>416075</v>
      </c>
      <c r="E266" s="97">
        <v>2.0649999999999999</v>
      </c>
      <c r="F266" s="97">
        <v>2.605</v>
      </c>
    </row>
    <row r="267" spans="1:6">
      <c r="A267" s="90">
        <v>265</v>
      </c>
      <c r="B267" s="94" t="s">
        <v>177</v>
      </c>
      <c r="C267" s="89">
        <v>33</v>
      </c>
      <c r="D267" s="89">
        <v>265517</v>
      </c>
      <c r="E267" s="97">
        <v>3.1829999999999998</v>
      </c>
      <c r="F267" s="97">
        <v>4.141</v>
      </c>
    </row>
    <row r="268" spans="1:6">
      <c r="A268" s="90">
        <v>266</v>
      </c>
      <c r="B268" s="94" t="s">
        <v>115</v>
      </c>
      <c r="C268" s="89">
        <v>32</v>
      </c>
      <c r="D268" s="89">
        <v>16323</v>
      </c>
      <c r="E268" s="97" t="s">
        <v>339</v>
      </c>
      <c r="F268" s="97" t="s">
        <v>339</v>
      </c>
    </row>
    <row r="269" spans="1:6">
      <c r="A269" s="90">
        <v>267</v>
      </c>
      <c r="B269" s="94" t="s">
        <v>175</v>
      </c>
      <c r="C269" s="89">
        <v>32</v>
      </c>
      <c r="D269" s="89">
        <v>91745</v>
      </c>
      <c r="E269" s="97">
        <v>1.849</v>
      </c>
      <c r="F269" s="97">
        <v>2.8839999999999999</v>
      </c>
    </row>
    <row r="270" spans="1:6">
      <c r="A270" s="90">
        <v>268</v>
      </c>
      <c r="B270" s="94" t="s">
        <v>347</v>
      </c>
      <c r="C270" s="89">
        <v>32</v>
      </c>
      <c r="D270" s="89">
        <v>1300</v>
      </c>
      <c r="E270" s="97" t="s">
        <v>339</v>
      </c>
      <c r="F270" s="97" t="s">
        <v>339</v>
      </c>
    </row>
    <row r="271" spans="1:6">
      <c r="A271" s="90">
        <v>269</v>
      </c>
      <c r="B271" s="94" t="s">
        <v>179</v>
      </c>
      <c r="C271" s="89">
        <v>32</v>
      </c>
      <c r="D271" s="89">
        <v>132258</v>
      </c>
      <c r="E271" s="97">
        <v>2.2650000000000001</v>
      </c>
      <c r="F271" s="97">
        <v>2.605</v>
      </c>
    </row>
    <row r="272" spans="1:6">
      <c r="A272" s="90">
        <v>270</v>
      </c>
      <c r="B272" s="94" t="s">
        <v>176</v>
      </c>
      <c r="C272" s="89">
        <v>32</v>
      </c>
      <c r="D272" s="89">
        <v>228758</v>
      </c>
      <c r="E272" s="97">
        <v>1.6850000000000001</v>
      </c>
      <c r="F272" s="97">
        <v>2.9289999999999998</v>
      </c>
    </row>
    <row r="273" spans="1:6">
      <c r="A273" s="90">
        <v>271</v>
      </c>
      <c r="B273" s="94" t="s">
        <v>72</v>
      </c>
      <c r="C273" s="89">
        <v>32</v>
      </c>
      <c r="D273" s="89">
        <v>8038</v>
      </c>
      <c r="E273" s="97" t="s">
        <v>339</v>
      </c>
      <c r="F273" s="97" t="s">
        <v>339</v>
      </c>
    </row>
    <row r="274" spans="1:6">
      <c r="A274" s="90">
        <v>272</v>
      </c>
      <c r="B274" s="94" t="s">
        <v>183</v>
      </c>
      <c r="C274" s="89">
        <v>32</v>
      </c>
      <c r="D274" s="89">
        <v>325819</v>
      </c>
      <c r="E274" s="97">
        <v>3.593</v>
      </c>
      <c r="F274" s="97">
        <v>4.6420000000000003</v>
      </c>
    </row>
    <row r="275" spans="1:6">
      <c r="A275" s="90">
        <v>273</v>
      </c>
      <c r="B275" s="94" t="s">
        <v>142</v>
      </c>
      <c r="C275" s="89">
        <v>31</v>
      </c>
      <c r="D275" s="89">
        <v>8742</v>
      </c>
      <c r="E275" s="97" t="s">
        <v>339</v>
      </c>
      <c r="F275" s="97" t="s">
        <v>339</v>
      </c>
    </row>
    <row r="276" spans="1:6">
      <c r="A276" s="90">
        <v>274</v>
      </c>
      <c r="B276" s="94" t="s">
        <v>47</v>
      </c>
      <c r="C276" s="89">
        <v>31</v>
      </c>
      <c r="D276" s="89">
        <v>10914</v>
      </c>
      <c r="E276" s="97" t="s">
        <v>339</v>
      </c>
      <c r="F276" s="97" t="s">
        <v>339</v>
      </c>
    </row>
    <row r="277" spans="1:6">
      <c r="A277" s="90">
        <v>275</v>
      </c>
      <c r="B277" s="94" t="s">
        <v>54</v>
      </c>
      <c r="C277" s="89">
        <v>31</v>
      </c>
      <c r="D277" s="89">
        <v>8732</v>
      </c>
      <c r="E277" s="97" t="s">
        <v>339</v>
      </c>
      <c r="F277" s="97" t="s">
        <v>339</v>
      </c>
    </row>
    <row r="278" spans="1:6">
      <c r="A278" s="90">
        <v>276</v>
      </c>
      <c r="B278" s="94" t="s">
        <v>50</v>
      </c>
      <c r="C278" s="89">
        <v>31</v>
      </c>
      <c r="D278" s="89">
        <v>7803</v>
      </c>
      <c r="E278" s="97" t="s">
        <v>339</v>
      </c>
      <c r="F278" s="97" t="s">
        <v>339</v>
      </c>
    </row>
    <row r="279" spans="1:6">
      <c r="A279" s="90">
        <v>277</v>
      </c>
      <c r="B279" s="94" t="s">
        <v>7</v>
      </c>
      <c r="C279" s="89">
        <v>31</v>
      </c>
      <c r="D279" s="89">
        <v>11452</v>
      </c>
      <c r="E279" s="97" t="s">
        <v>339</v>
      </c>
      <c r="F279" s="97" t="s">
        <v>339</v>
      </c>
    </row>
    <row r="280" spans="1:6">
      <c r="A280" s="90">
        <v>278</v>
      </c>
      <c r="B280" s="94" t="s">
        <v>189</v>
      </c>
      <c r="C280" s="89">
        <v>30</v>
      </c>
      <c r="D280" s="89">
        <v>280529</v>
      </c>
      <c r="E280" s="97">
        <v>3.1909999999999998</v>
      </c>
      <c r="F280" s="97">
        <v>3.6419999999999999</v>
      </c>
    </row>
    <row r="281" spans="1:6">
      <c r="A281" s="90">
        <v>279</v>
      </c>
      <c r="B281" s="94" t="s">
        <v>88</v>
      </c>
      <c r="C281" s="89">
        <v>30</v>
      </c>
      <c r="D281" s="89">
        <v>15454</v>
      </c>
      <c r="E281" s="97" t="s">
        <v>339</v>
      </c>
      <c r="F281" s="97" t="s">
        <v>339</v>
      </c>
    </row>
    <row r="282" spans="1:6">
      <c r="A282" s="90">
        <v>280</v>
      </c>
      <c r="B282" s="94" t="s">
        <v>181</v>
      </c>
      <c r="C282" s="89">
        <v>30</v>
      </c>
      <c r="D282" s="89">
        <v>56014</v>
      </c>
      <c r="E282" s="97">
        <v>2.3380000000000001</v>
      </c>
      <c r="F282" s="97">
        <v>2.7770000000000001</v>
      </c>
    </row>
    <row r="283" spans="1:6">
      <c r="A283" s="90">
        <v>281</v>
      </c>
      <c r="B283" s="94" t="s">
        <v>182</v>
      </c>
      <c r="C283" s="89">
        <v>30</v>
      </c>
      <c r="D283" s="89">
        <v>221049</v>
      </c>
      <c r="E283" s="97">
        <v>1.659</v>
      </c>
      <c r="F283" s="97">
        <v>3.254</v>
      </c>
    </row>
    <row r="284" spans="1:6">
      <c r="A284" s="90">
        <v>282</v>
      </c>
      <c r="B284" s="94" t="s">
        <v>198</v>
      </c>
      <c r="C284" s="89">
        <v>30</v>
      </c>
      <c r="D284" s="89">
        <v>182715</v>
      </c>
      <c r="E284" s="97">
        <v>3.1030000000000002</v>
      </c>
      <c r="F284" s="97">
        <v>4.173</v>
      </c>
    </row>
    <row r="285" spans="1:6">
      <c r="A285" s="90">
        <v>283</v>
      </c>
      <c r="B285" s="94" t="s">
        <v>355</v>
      </c>
      <c r="C285" s="89">
        <v>29</v>
      </c>
      <c r="D285" s="89">
        <v>3337</v>
      </c>
      <c r="E285" s="97" t="s">
        <v>339</v>
      </c>
      <c r="F285" s="97" t="s">
        <v>339</v>
      </c>
    </row>
    <row r="286" spans="1:6">
      <c r="A286" s="90">
        <v>284</v>
      </c>
      <c r="B286" s="94" t="s">
        <v>155</v>
      </c>
      <c r="C286" s="89">
        <v>29</v>
      </c>
      <c r="D286" s="89">
        <v>7650</v>
      </c>
      <c r="E286" s="97" t="s">
        <v>339</v>
      </c>
      <c r="F286" s="97" t="s">
        <v>339</v>
      </c>
    </row>
    <row r="287" spans="1:6">
      <c r="A287" s="90">
        <v>285</v>
      </c>
      <c r="B287" s="94" t="s">
        <v>192</v>
      </c>
      <c r="C287" s="89">
        <v>29</v>
      </c>
      <c r="D287" s="89">
        <v>236701</v>
      </c>
      <c r="E287" s="97">
        <v>1.6830000000000001</v>
      </c>
      <c r="F287" s="97">
        <v>3.593</v>
      </c>
    </row>
    <row r="288" spans="1:6">
      <c r="A288" s="90">
        <v>286</v>
      </c>
      <c r="B288" s="94" t="s">
        <v>186</v>
      </c>
      <c r="C288" s="89">
        <v>29</v>
      </c>
      <c r="D288" s="89">
        <v>147439</v>
      </c>
      <c r="E288" s="97">
        <v>2.3519999999999999</v>
      </c>
      <c r="F288" s="97">
        <v>3.0550000000000002</v>
      </c>
    </row>
    <row r="289" spans="1:6">
      <c r="A289" s="90">
        <v>287</v>
      </c>
      <c r="B289" s="94" t="s">
        <v>187</v>
      </c>
      <c r="C289" s="89">
        <v>29</v>
      </c>
      <c r="D289" s="89">
        <v>90329</v>
      </c>
      <c r="E289" s="97">
        <v>3.2389999999999999</v>
      </c>
      <c r="F289" s="97">
        <v>3.4849999999999999</v>
      </c>
    </row>
    <row r="290" spans="1:6">
      <c r="A290" s="90">
        <v>288</v>
      </c>
      <c r="B290" s="94" t="s">
        <v>197</v>
      </c>
      <c r="C290" s="89">
        <v>29</v>
      </c>
      <c r="D290" s="89">
        <v>325128</v>
      </c>
      <c r="E290" s="97">
        <v>2.5830000000000002</v>
      </c>
      <c r="F290" s="97">
        <v>4.5910000000000002</v>
      </c>
    </row>
    <row r="291" spans="1:6">
      <c r="A291" s="90">
        <v>289</v>
      </c>
      <c r="B291" s="94" t="s">
        <v>185</v>
      </c>
      <c r="C291" s="89">
        <v>29</v>
      </c>
      <c r="D291" s="89">
        <v>63363</v>
      </c>
      <c r="E291" s="97">
        <v>2.3239999999999998</v>
      </c>
      <c r="F291" s="97">
        <v>2.8519999999999999</v>
      </c>
    </row>
    <row r="292" spans="1:6">
      <c r="A292" s="90">
        <v>290</v>
      </c>
      <c r="B292" s="94" t="s">
        <v>196</v>
      </c>
      <c r="C292" s="89">
        <v>29</v>
      </c>
      <c r="D292" s="89">
        <v>840089</v>
      </c>
      <c r="E292" s="97">
        <v>3.3980000000000001</v>
      </c>
      <c r="F292" s="97">
        <v>6.2380000000000004</v>
      </c>
    </row>
    <row r="293" spans="1:6">
      <c r="A293" s="90">
        <v>291</v>
      </c>
      <c r="B293" s="94" t="s">
        <v>354</v>
      </c>
      <c r="C293" s="89">
        <v>29</v>
      </c>
      <c r="D293" s="89">
        <v>1437</v>
      </c>
      <c r="E293" s="97" t="s">
        <v>339</v>
      </c>
      <c r="F293" s="97" t="s">
        <v>339</v>
      </c>
    </row>
    <row r="294" spans="1:6">
      <c r="A294" s="90">
        <v>292</v>
      </c>
      <c r="B294" s="94" t="s">
        <v>191</v>
      </c>
      <c r="C294" s="89">
        <v>29</v>
      </c>
      <c r="D294" s="89">
        <v>159500</v>
      </c>
      <c r="E294" s="97">
        <v>2.4460000000000002</v>
      </c>
      <c r="F294" s="97">
        <v>3.1840000000000002</v>
      </c>
    </row>
    <row r="295" spans="1:6">
      <c r="A295" s="90">
        <v>293</v>
      </c>
      <c r="B295" s="94" t="s">
        <v>356</v>
      </c>
      <c r="C295" s="89">
        <v>29</v>
      </c>
      <c r="D295" s="89">
        <v>4689</v>
      </c>
      <c r="E295" s="97" t="s">
        <v>339</v>
      </c>
      <c r="F295" s="97" t="s">
        <v>339</v>
      </c>
    </row>
    <row r="296" spans="1:6">
      <c r="A296" s="90">
        <v>294</v>
      </c>
      <c r="B296" s="94" t="s">
        <v>184</v>
      </c>
      <c r="C296" s="89">
        <v>29</v>
      </c>
      <c r="D296" s="89">
        <v>179360</v>
      </c>
      <c r="E296" s="97">
        <v>4.1689999999999996</v>
      </c>
      <c r="F296" s="97">
        <v>5.4</v>
      </c>
    </row>
    <row r="297" spans="1:6">
      <c r="A297" s="90">
        <v>295</v>
      </c>
      <c r="B297" s="94" t="s">
        <v>188</v>
      </c>
      <c r="C297" s="89">
        <v>29</v>
      </c>
      <c r="D297" s="89">
        <v>597147</v>
      </c>
      <c r="E297" s="97">
        <v>2.5129999999999999</v>
      </c>
      <c r="F297" s="97">
        <v>4.1959999999999997</v>
      </c>
    </row>
    <row r="298" spans="1:6">
      <c r="A298" s="90">
        <v>296</v>
      </c>
      <c r="B298" s="94" t="s">
        <v>87</v>
      </c>
      <c r="C298" s="89">
        <v>28</v>
      </c>
      <c r="D298" s="89">
        <v>10741</v>
      </c>
      <c r="E298" s="97" t="s">
        <v>339</v>
      </c>
      <c r="F298" s="97" t="s">
        <v>339</v>
      </c>
    </row>
    <row r="299" spans="1:6">
      <c r="A299" s="90">
        <v>297</v>
      </c>
      <c r="B299" s="94" t="s">
        <v>200</v>
      </c>
      <c r="C299" s="89">
        <v>28</v>
      </c>
      <c r="D299" s="89">
        <v>276751</v>
      </c>
      <c r="E299" s="97">
        <v>3.25</v>
      </c>
      <c r="F299" s="97">
        <v>5.64</v>
      </c>
    </row>
    <row r="300" spans="1:6">
      <c r="A300" s="90">
        <v>298</v>
      </c>
      <c r="B300" s="94" t="s">
        <v>190</v>
      </c>
      <c r="C300" s="89">
        <v>28</v>
      </c>
      <c r="D300" s="89">
        <v>182827</v>
      </c>
      <c r="E300" s="97">
        <v>4.1710000000000003</v>
      </c>
      <c r="F300" s="97">
        <v>5.9909999999999997</v>
      </c>
    </row>
    <row r="301" spans="1:6">
      <c r="A301" s="90">
        <v>299</v>
      </c>
      <c r="B301" s="94" t="s">
        <v>193</v>
      </c>
      <c r="C301" s="89">
        <v>28</v>
      </c>
      <c r="D301" s="89">
        <v>43139</v>
      </c>
      <c r="E301" s="97">
        <v>1.1879999999999999</v>
      </c>
      <c r="F301" s="97">
        <v>1.4390000000000001</v>
      </c>
    </row>
    <row r="302" spans="1:6">
      <c r="A302" s="90">
        <v>300</v>
      </c>
      <c r="B302" s="94" t="s">
        <v>90</v>
      </c>
      <c r="C302" s="89">
        <v>28</v>
      </c>
      <c r="D302" s="89">
        <v>8681</v>
      </c>
      <c r="E302" s="97" t="s">
        <v>339</v>
      </c>
      <c r="F302" s="97" t="s">
        <v>339</v>
      </c>
    </row>
    <row r="303" spans="1:6">
      <c r="A303" s="90">
        <v>301</v>
      </c>
      <c r="B303" s="94" t="s">
        <v>194</v>
      </c>
      <c r="C303" s="89">
        <v>28</v>
      </c>
      <c r="D303" s="89">
        <v>98847</v>
      </c>
      <c r="E303" s="97">
        <v>2.819</v>
      </c>
      <c r="F303" s="97">
        <v>3.5790000000000002</v>
      </c>
    </row>
    <row r="304" spans="1:6">
      <c r="A304" s="90">
        <v>302</v>
      </c>
      <c r="B304" s="94" t="s">
        <v>122</v>
      </c>
      <c r="C304" s="89">
        <v>27</v>
      </c>
      <c r="D304" s="89">
        <v>17232</v>
      </c>
      <c r="E304" s="97" t="s">
        <v>339</v>
      </c>
      <c r="F304" s="97" t="s">
        <v>339</v>
      </c>
    </row>
    <row r="305" spans="1:6">
      <c r="A305" s="90">
        <v>303</v>
      </c>
      <c r="B305" s="94" t="s">
        <v>56</v>
      </c>
      <c r="C305" s="89">
        <v>27</v>
      </c>
      <c r="D305" s="89">
        <v>9275</v>
      </c>
      <c r="E305" s="97" t="s">
        <v>339</v>
      </c>
      <c r="F305" s="97" t="s">
        <v>339</v>
      </c>
    </row>
    <row r="306" spans="1:6">
      <c r="A306" s="90">
        <v>304</v>
      </c>
      <c r="B306" s="94" t="s">
        <v>195</v>
      </c>
      <c r="C306" s="89">
        <v>27</v>
      </c>
      <c r="D306" s="89">
        <v>138120</v>
      </c>
      <c r="E306" s="97">
        <v>2.214</v>
      </c>
      <c r="F306" s="97">
        <v>2.2200000000000002</v>
      </c>
    </row>
    <row r="307" spans="1:6">
      <c r="A307" s="90">
        <v>305</v>
      </c>
      <c r="B307" s="94" t="s">
        <v>177</v>
      </c>
      <c r="C307" s="89">
        <v>27</v>
      </c>
      <c r="D307" s="89">
        <v>15678</v>
      </c>
      <c r="E307" s="97" t="s">
        <v>339</v>
      </c>
      <c r="F307" s="97" t="s">
        <v>339</v>
      </c>
    </row>
    <row r="308" spans="1:6">
      <c r="A308" s="90">
        <v>306</v>
      </c>
      <c r="B308" s="94" t="s">
        <v>70</v>
      </c>
      <c r="C308" s="89">
        <v>26</v>
      </c>
      <c r="D308" s="89">
        <v>12479</v>
      </c>
      <c r="E308" s="97" t="s">
        <v>339</v>
      </c>
      <c r="F308" s="97" t="s">
        <v>339</v>
      </c>
    </row>
    <row r="309" spans="1:6">
      <c r="A309" s="90">
        <v>307</v>
      </c>
      <c r="B309" s="94" t="s">
        <v>199</v>
      </c>
      <c r="C309" s="89">
        <v>26</v>
      </c>
      <c r="D309" s="89">
        <v>255872</v>
      </c>
      <c r="E309" s="97">
        <v>2.077</v>
      </c>
      <c r="F309" s="97">
        <v>2.6110000000000002</v>
      </c>
    </row>
    <row r="310" spans="1:6">
      <c r="A310" s="90">
        <v>308</v>
      </c>
      <c r="B310" s="94" t="s">
        <v>125</v>
      </c>
      <c r="C310" s="89">
        <v>26</v>
      </c>
      <c r="D310" s="89">
        <v>5500</v>
      </c>
      <c r="E310" s="97" t="s">
        <v>339</v>
      </c>
      <c r="F310" s="97" t="s">
        <v>339</v>
      </c>
    </row>
    <row r="311" spans="1:6">
      <c r="A311" s="90">
        <v>309</v>
      </c>
      <c r="B311" s="94" t="s">
        <v>202</v>
      </c>
      <c r="C311" s="89">
        <v>25</v>
      </c>
      <c r="D311" s="89">
        <v>224524</v>
      </c>
      <c r="E311" s="97">
        <v>3.0939999999999999</v>
      </c>
      <c r="F311" s="97">
        <v>3.669</v>
      </c>
    </row>
    <row r="312" spans="1:6">
      <c r="A312" s="90">
        <v>310</v>
      </c>
      <c r="B312" s="94" t="s">
        <v>86</v>
      </c>
      <c r="C312" s="89">
        <v>25</v>
      </c>
      <c r="D312" s="89">
        <v>7554</v>
      </c>
      <c r="E312" s="97" t="s">
        <v>339</v>
      </c>
      <c r="F312" s="97" t="s">
        <v>339</v>
      </c>
    </row>
    <row r="313" spans="1:6">
      <c r="A313" s="90">
        <v>311</v>
      </c>
      <c r="B313" s="94" t="s">
        <v>201</v>
      </c>
      <c r="C313" s="89">
        <v>25</v>
      </c>
      <c r="D313" s="89">
        <v>86012</v>
      </c>
      <c r="E313" s="97">
        <v>1.375</v>
      </c>
      <c r="F313" s="97">
        <v>3.0419999999999998</v>
      </c>
    </row>
    <row r="314" spans="1:6">
      <c r="A314" s="90">
        <v>312</v>
      </c>
      <c r="B314" s="94" t="s">
        <v>82</v>
      </c>
      <c r="C314" s="89">
        <v>24</v>
      </c>
      <c r="D314" s="89">
        <v>8477</v>
      </c>
      <c r="E314" s="97" t="s">
        <v>339</v>
      </c>
      <c r="F314" s="97" t="s">
        <v>339</v>
      </c>
    </row>
    <row r="315" spans="1:6">
      <c r="A315" s="90">
        <v>313</v>
      </c>
      <c r="B315" s="94" t="s">
        <v>203</v>
      </c>
      <c r="C315" s="89">
        <v>23</v>
      </c>
      <c r="D315" s="89">
        <v>167270</v>
      </c>
      <c r="E315" s="97">
        <v>2.1840000000000002</v>
      </c>
      <c r="F315" s="97">
        <v>2.8570000000000002</v>
      </c>
    </row>
    <row r="316" spans="1:6">
      <c r="A316" s="90">
        <v>314</v>
      </c>
      <c r="B316" s="94" t="s">
        <v>204</v>
      </c>
      <c r="C316" s="89">
        <v>23</v>
      </c>
      <c r="D316" s="89">
        <v>83961</v>
      </c>
      <c r="E316" s="97">
        <v>2.351</v>
      </c>
      <c r="F316" s="97">
        <v>5.774</v>
      </c>
    </row>
    <row r="317" spans="1:6">
      <c r="A317" s="90">
        <v>315</v>
      </c>
      <c r="B317" s="94" t="s">
        <v>356</v>
      </c>
      <c r="C317" s="89">
        <v>23</v>
      </c>
      <c r="D317" s="89">
        <v>677</v>
      </c>
      <c r="E317" s="97" t="s">
        <v>339</v>
      </c>
      <c r="F317" s="97" t="s">
        <v>339</v>
      </c>
    </row>
    <row r="318" spans="1:6">
      <c r="A318" s="90">
        <v>316</v>
      </c>
      <c r="B318" s="94" t="s">
        <v>357</v>
      </c>
      <c r="C318" s="89">
        <v>23</v>
      </c>
      <c r="D318" s="89">
        <v>1534</v>
      </c>
      <c r="E318" s="97" t="s">
        <v>339</v>
      </c>
      <c r="F318" s="97" t="s">
        <v>339</v>
      </c>
    </row>
    <row r="319" spans="1:6">
      <c r="A319" s="90">
        <v>317</v>
      </c>
      <c r="B319" s="94" t="s">
        <v>171</v>
      </c>
      <c r="C319" s="89">
        <v>22</v>
      </c>
      <c r="D319" s="89">
        <v>9895</v>
      </c>
      <c r="E319" s="97" t="s">
        <v>339</v>
      </c>
      <c r="F319" s="97" t="s">
        <v>339</v>
      </c>
    </row>
    <row r="320" spans="1:6">
      <c r="A320" s="90">
        <v>318</v>
      </c>
      <c r="B320" s="94" t="s">
        <v>348</v>
      </c>
      <c r="C320" s="89">
        <v>22</v>
      </c>
      <c r="D320" s="89">
        <v>1334</v>
      </c>
      <c r="E320" s="97" t="s">
        <v>339</v>
      </c>
      <c r="F320" s="97" t="s">
        <v>339</v>
      </c>
    </row>
    <row r="321" spans="1:6">
      <c r="A321" s="90">
        <v>319</v>
      </c>
      <c r="B321" s="94" t="s">
        <v>210</v>
      </c>
      <c r="C321" s="89">
        <v>22</v>
      </c>
      <c r="D321" s="89">
        <v>66200</v>
      </c>
      <c r="E321" s="97">
        <v>1.3340000000000001</v>
      </c>
      <c r="F321" s="97">
        <v>2.4119999999999999</v>
      </c>
    </row>
    <row r="322" spans="1:6">
      <c r="A322" s="90">
        <v>320</v>
      </c>
      <c r="B322" s="94" t="s">
        <v>66</v>
      </c>
      <c r="C322" s="89">
        <v>22</v>
      </c>
      <c r="D322" s="89">
        <v>7631</v>
      </c>
      <c r="E322" s="97" t="s">
        <v>339</v>
      </c>
      <c r="F322" s="97" t="s">
        <v>339</v>
      </c>
    </row>
    <row r="323" spans="1:6">
      <c r="A323" s="90">
        <v>321</v>
      </c>
      <c r="B323" s="94" t="s">
        <v>206</v>
      </c>
      <c r="C323" s="89">
        <v>21</v>
      </c>
      <c r="D323" s="89">
        <v>48745</v>
      </c>
      <c r="E323" s="97">
        <v>2.2389999999999999</v>
      </c>
      <c r="F323" s="97">
        <v>2.552</v>
      </c>
    </row>
    <row r="324" spans="1:6">
      <c r="A324" s="90">
        <v>322</v>
      </c>
      <c r="B324" s="94" t="s">
        <v>207</v>
      </c>
      <c r="C324" s="89">
        <v>21</v>
      </c>
      <c r="D324" s="89">
        <v>85608</v>
      </c>
      <c r="E324" s="97">
        <v>2.0640000000000001</v>
      </c>
      <c r="F324" s="97">
        <v>2.1190000000000002</v>
      </c>
    </row>
    <row r="325" spans="1:6">
      <c r="A325" s="90">
        <v>323</v>
      </c>
      <c r="B325" s="94" t="s">
        <v>109</v>
      </c>
      <c r="C325" s="89">
        <v>21</v>
      </c>
      <c r="D325" s="89">
        <v>6364</v>
      </c>
      <c r="E325" s="97" t="s">
        <v>339</v>
      </c>
      <c r="F325" s="97" t="s">
        <v>339</v>
      </c>
    </row>
    <row r="326" spans="1:6">
      <c r="A326" s="90">
        <v>324</v>
      </c>
      <c r="B326" s="94" t="s">
        <v>170</v>
      </c>
      <c r="C326" s="89">
        <v>21</v>
      </c>
      <c r="D326" s="89">
        <v>151413</v>
      </c>
      <c r="E326" s="97">
        <v>3.544</v>
      </c>
      <c r="F326" s="97">
        <v>3.952</v>
      </c>
    </row>
    <row r="327" spans="1:6">
      <c r="A327" s="90">
        <v>325</v>
      </c>
      <c r="B327" s="94" t="s">
        <v>159</v>
      </c>
      <c r="C327" s="89">
        <v>21</v>
      </c>
      <c r="D327" s="89">
        <v>16451</v>
      </c>
      <c r="E327" s="97" t="s">
        <v>339</v>
      </c>
      <c r="F327" s="97" t="s">
        <v>339</v>
      </c>
    </row>
    <row r="328" spans="1:6">
      <c r="A328" s="90">
        <v>326</v>
      </c>
      <c r="B328" s="94" t="s">
        <v>181</v>
      </c>
      <c r="C328" s="89">
        <v>21</v>
      </c>
      <c r="D328" s="89">
        <v>5238</v>
      </c>
      <c r="E328" s="97" t="s">
        <v>339</v>
      </c>
      <c r="F328" s="97" t="s">
        <v>339</v>
      </c>
    </row>
    <row r="329" spans="1:6">
      <c r="A329" s="90">
        <v>327</v>
      </c>
      <c r="B329" s="94" t="s">
        <v>60</v>
      </c>
      <c r="C329" s="89">
        <v>21</v>
      </c>
      <c r="D329" s="89">
        <v>10342</v>
      </c>
      <c r="E329" s="97" t="s">
        <v>339</v>
      </c>
      <c r="F329" s="97" t="s">
        <v>339</v>
      </c>
    </row>
    <row r="330" spans="1:6">
      <c r="A330" s="90">
        <v>328</v>
      </c>
      <c r="B330" s="94" t="s">
        <v>205</v>
      </c>
      <c r="C330" s="89">
        <v>21</v>
      </c>
      <c r="D330" s="89">
        <v>144986</v>
      </c>
      <c r="E330" s="97">
        <v>1.946</v>
      </c>
      <c r="F330" s="97">
        <v>3.181</v>
      </c>
    </row>
    <row r="331" spans="1:6">
      <c r="A331" s="90">
        <v>329</v>
      </c>
      <c r="B331" s="94" t="s">
        <v>209</v>
      </c>
      <c r="C331" s="89">
        <v>21</v>
      </c>
      <c r="D331" s="89">
        <v>392862</v>
      </c>
      <c r="E331" s="97">
        <v>2.7570000000000001</v>
      </c>
      <c r="F331" s="97">
        <v>4.7910000000000004</v>
      </c>
    </row>
    <row r="332" spans="1:6">
      <c r="A332" s="90">
        <v>330</v>
      </c>
      <c r="B332" s="94" t="s">
        <v>208</v>
      </c>
      <c r="C332" s="89">
        <v>21</v>
      </c>
      <c r="D332" s="89">
        <v>11141</v>
      </c>
      <c r="E332" s="97">
        <v>0.625</v>
      </c>
      <c r="F332" s="97">
        <v>0.58399999999999996</v>
      </c>
    </row>
    <row r="333" spans="1:6">
      <c r="A333" s="90">
        <v>331</v>
      </c>
      <c r="B333" s="94" t="s">
        <v>36</v>
      </c>
      <c r="C333" s="89">
        <v>21</v>
      </c>
      <c r="D333" s="89">
        <v>6742</v>
      </c>
      <c r="E333" s="97" t="s">
        <v>339</v>
      </c>
      <c r="F333" s="97" t="s">
        <v>339</v>
      </c>
    </row>
    <row r="334" spans="1:6">
      <c r="A334" s="90">
        <v>332</v>
      </c>
      <c r="B334" s="94" t="s">
        <v>211</v>
      </c>
      <c r="C334" s="89">
        <v>21</v>
      </c>
      <c r="D334" s="89">
        <v>110246</v>
      </c>
      <c r="E334" s="97">
        <v>2.2320000000000002</v>
      </c>
      <c r="F334" s="97">
        <v>2.9969999999999999</v>
      </c>
    </row>
    <row r="335" spans="1:6">
      <c r="A335" s="90">
        <v>333</v>
      </c>
      <c r="B335" s="94" t="s">
        <v>67</v>
      </c>
      <c r="C335" s="89">
        <v>20</v>
      </c>
      <c r="D335" s="89">
        <v>6970</v>
      </c>
      <c r="E335" s="97" t="s">
        <v>339</v>
      </c>
      <c r="F335" s="97" t="s">
        <v>339</v>
      </c>
    </row>
    <row r="336" spans="1:6">
      <c r="A336" s="90">
        <v>334</v>
      </c>
      <c r="B336" s="94" t="s">
        <v>55</v>
      </c>
      <c r="C336" s="89">
        <v>20</v>
      </c>
      <c r="D336" s="89">
        <v>3850</v>
      </c>
      <c r="E336" s="97" t="s">
        <v>339</v>
      </c>
      <c r="F336" s="97" t="s">
        <v>339</v>
      </c>
    </row>
    <row r="337" spans="1:6">
      <c r="A337" s="90">
        <v>335</v>
      </c>
      <c r="B337" s="94" t="s">
        <v>118</v>
      </c>
      <c r="C337" s="89">
        <v>20</v>
      </c>
      <c r="D337" s="89">
        <v>4865</v>
      </c>
      <c r="E337" s="97" t="s">
        <v>339</v>
      </c>
      <c r="F337" s="97" t="s">
        <v>339</v>
      </c>
    </row>
    <row r="338" spans="1:6">
      <c r="A338" s="90">
        <v>336</v>
      </c>
      <c r="B338" s="94" t="s">
        <v>185</v>
      </c>
      <c r="C338" s="89">
        <v>20</v>
      </c>
      <c r="D338" s="89">
        <v>3563</v>
      </c>
      <c r="E338" s="97" t="s">
        <v>339</v>
      </c>
      <c r="F338" s="97" t="s">
        <v>339</v>
      </c>
    </row>
    <row r="339" spans="1:6">
      <c r="A339" s="90">
        <v>337</v>
      </c>
      <c r="B339" s="94" t="s">
        <v>213</v>
      </c>
      <c r="C339" s="89">
        <v>20</v>
      </c>
      <c r="D339" s="89">
        <v>63316</v>
      </c>
      <c r="E339" s="97">
        <v>1.1559999999999999</v>
      </c>
      <c r="F339" s="97">
        <v>2.6560000000000001</v>
      </c>
    </row>
    <row r="340" spans="1:6">
      <c r="A340" s="90">
        <v>338</v>
      </c>
      <c r="B340" s="94" t="s">
        <v>149</v>
      </c>
      <c r="C340" s="89">
        <v>20</v>
      </c>
      <c r="D340" s="89">
        <v>1895</v>
      </c>
      <c r="E340" s="97" t="s">
        <v>339</v>
      </c>
      <c r="F340" s="97" t="s">
        <v>339</v>
      </c>
    </row>
    <row r="341" spans="1:6">
      <c r="A341" s="90">
        <v>339</v>
      </c>
      <c r="B341" s="94" t="s">
        <v>358</v>
      </c>
      <c r="C341" s="89">
        <v>20</v>
      </c>
      <c r="D341" s="89">
        <v>2226</v>
      </c>
      <c r="E341" s="97" t="s">
        <v>339</v>
      </c>
      <c r="F341" s="97" t="s">
        <v>339</v>
      </c>
    </row>
    <row r="342" spans="1:6">
      <c r="A342" s="90">
        <v>340</v>
      </c>
      <c r="B342" s="94" t="s">
        <v>37</v>
      </c>
      <c r="C342" s="89">
        <v>20</v>
      </c>
      <c r="D342" s="89">
        <v>8196</v>
      </c>
      <c r="E342" s="97" t="s">
        <v>339</v>
      </c>
      <c r="F342" s="97" t="s">
        <v>339</v>
      </c>
    </row>
    <row r="343" spans="1:6">
      <c r="A343" s="90">
        <v>341</v>
      </c>
      <c r="B343" s="94" t="s">
        <v>359</v>
      </c>
      <c r="C343" s="89">
        <v>20</v>
      </c>
      <c r="D343" s="89">
        <v>1740</v>
      </c>
      <c r="E343" s="97" t="s">
        <v>339</v>
      </c>
      <c r="F343" s="97" t="s">
        <v>339</v>
      </c>
    </row>
    <row r="344" spans="1:6">
      <c r="A344" s="90">
        <v>342</v>
      </c>
      <c r="B344" s="94" t="s">
        <v>42</v>
      </c>
      <c r="C344" s="89">
        <v>20</v>
      </c>
      <c r="D344" s="89">
        <v>5896</v>
      </c>
      <c r="E344" s="97" t="s">
        <v>339</v>
      </c>
      <c r="F344" s="97" t="s">
        <v>339</v>
      </c>
    </row>
    <row r="345" spans="1:6">
      <c r="A345" s="90">
        <v>343</v>
      </c>
      <c r="B345" s="94" t="s">
        <v>4</v>
      </c>
      <c r="C345" s="89">
        <v>20</v>
      </c>
      <c r="D345" s="89">
        <v>6459</v>
      </c>
      <c r="E345" s="97" t="s">
        <v>339</v>
      </c>
      <c r="F345" s="97" t="s">
        <v>339</v>
      </c>
    </row>
    <row r="346" spans="1:6">
      <c r="A346" s="90">
        <v>344</v>
      </c>
      <c r="B346" s="94" t="s">
        <v>212</v>
      </c>
      <c r="C346" s="89">
        <v>20</v>
      </c>
      <c r="D346" s="89">
        <v>39018</v>
      </c>
      <c r="E346" s="97">
        <v>2.363</v>
      </c>
      <c r="F346" s="97">
        <v>2.7050000000000001</v>
      </c>
    </row>
    <row r="347" spans="1:6">
      <c r="A347" s="90">
        <v>345</v>
      </c>
      <c r="B347" s="94" t="s">
        <v>179</v>
      </c>
      <c r="C347" s="89">
        <v>19</v>
      </c>
      <c r="D347" s="89">
        <v>6077</v>
      </c>
      <c r="E347" s="97" t="s">
        <v>339</v>
      </c>
      <c r="F347" s="97" t="s">
        <v>339</v>
      </c>
    </row>
    <row r="348" spans="1:6">
      <c r="A348" s="90">
        <v>346</v>
      </c>
      <c r="B348" s="94" t="s">
        <v>152</v>
      </c>
      <c r="C348" s="89">
        <v>19</v>
      </c>
      <c r="D348" s="89">
        <v>7325</v>
      </c>
      <c r="E348" s="97" t="s">
        <v>339</v>
      </c>
      <c r="F348" s="97" t="s">
        <v>339</v>
      </c>
    </row>
    <row r="349" spans="1:6">
      <c r="A349" s="90">
        <v>347</v>
      </c>
      <c r="B349" s="94" t="s">
        <v>112</v>
      </c>
      <c r="C349" s="89">
        <v>19</v>
      </c>
      <c r="D349" s="89">
        <v>9591</v>
      </c>
      <c r="E349" s="97" t="s">
        <v>339</v>
      </c>
      <c r="F349" s="97" t="s">
        <v>339</v>
      </c>
    </row>
    <row r="350" spans="1:6">
      <c r="A350" s="90">
        <v>348</v>
      </c>
      <c r="B350" s="94" t="s">
        <v>59</v>
      </c>
      <c r="C350" s="89">
        <v>19</v>
      </c>
      <c r="D350" s="89">
        <v>6024</v>
      </c>
      <c r="E350" s="97" t="s">
        <v>339</v>
      </c>
      <c r="F350" s="97" t="s">
        <v>339</v>
      </c>
    </row>
    <row r="351" spans="1:6">
      <c r="A351" s="90">
        <v>349</v>
      </c>
      <c r="B351" s="94" t="s">
        <v>214</v>
      </c>
      <c r="C351" s="89">
        <v>19</v>
      </c>
      <c r="D351" s="89">
        <v>238801</v>
      </c>
      <c r="E351" s="97">
        <v>2.0659999999999998</v>
      </c>
      <c r="F351" s="97">
        <v>2.5379999999999998</v>
      </c>
    </row>
    <row r="352" spans="1:6">
      <c r="A352" s="90">
        <v>350</v>
      </c>
      <c r="B352" s="94" t="s">
        <v>52</v>
      </c>
      <c r="C352" s="89">
        <v>19</v>
      </c>
      <c r="D352" s="89">
        <v>11277</v>
      </c>
      <c r="E352" s="97" t="s">
        <v>339</v>
      </c>
      <c r="F352" s="97" t="s">
        <v>339</v>
      </c>
    </row>
    <row r="353" spans="1:6">
      <c r="A353" s="90">
        <v>351</v>
      </c>
      <c r="B353" s="94" t="s">
        <v>110</v>
      </c>
      <c r="C353" s="89">
        <v>18</v>
      </c>
      <c r="D353" s="89">
        <v>3092</v>
      </c>
      <c r="E353" s="97" t="s">
        <v>339</v>
      </c>
      <c r="F353" s="97" t="s">
        <v>339</v>
      </c>
    </row>
    <row r="354" spans="1:6">
      <c r="A354" s="90">
        <v>352</v>
      </c>
      <c r="B354" s="94" t="s">
        <v>183</v>
      </c>
      <c r="C354" s="89">
        <v>18</v>
      </c>
      <c r="D354" s="89">
        <v>4349</v>
      </c>
      <c r="E354" s="97" t="s">
        <v>339</v>
      </c>
      <c r="F354" s="97" t="s">
        <v>339</v>
      </c>
    </row>
    <row r="355" spans="1:6">
      <c r="A355" s="90">
        <v>353</v>
      </c>
      <c r="B355" s="94" t="s">
        <v>119</v>
      </c>
      <c r="C355" s="89">
        <v>18</v>
      </c>
      <c r="D355" s="89">
        <v>1388</v>
      </c>
      <c r="E355" s="97" t="s">
        <v>339</v>
      </c>
      <c r="F355" s="97" t="s">
        <v>339</v>
      </c>
    </row>
    <row r="356" spans="1:6">
      <c r="A356" s="90">
        <v>354</v>
      </c>
      <c r="B356" s="94" t="s">
        <v>215</v>
      </c>
      <c r="C356" s="89">
        <v>18</v>
      </c>
      <c r="D356" s="89">
        <v>62573</v>
      </c>
      <c r="E356" s="97">
        <v>2.4780000000000002</v>
      </c>
      <c r="F356" s="97">
        <v>2.5859999999999999</v>
      </c>
    </row>
    <row r="357" spans="1:6">
      <c r="A357" s="90">
        <v>355</v>
      </c>
      <c r="B357" s="94" t="s">
        <v>116</v>
      </c>
      <c r="C357" s="89">
        <v>17</v>
      </c>
      <c r="D357" s="89">
        <v>7142</v>
      </c>
      <c r="E357" s="97" t="s">
        <v>339</v>
      </c>
      <c r="F357" s="97" t="s">
        <v>339</v>
      </c>
    </row>
    <row r="358" spans="1:6">
      <c r="A358" s="90">
        <v>356</v>
      </c>
      <c r="B358" s="94" t="s">
        <v>81</v>
      </c>
      <c r="C358" s="89">
        <v>17</v>
      </c>
      <c r="D358" s="89">
        <v>6839</v>
      </c>
      <c r="E358" s="97" t="s">
        <v>339</v>
      </c>
      <c r="F358" s="97" t="s">
        <v>339</v>
      </c>
    </row>
    <row r="359" spans="1:6">
      <c r="A359" s="90">
        <v>357</v>
      </c>
      <c r="B359" s="94" t="s">
        <v>143</v>
      </c>
      <c r="C359" s="89">
        <v>17</v>
      </c>
      <c r="D359" s="89">
        <v>7076</v>
      </c>
      <c r="E359" s="97" t="s">
        <v>339</v>
      </c>
      <c r="F359" s="97" t="s">
        <v>339</v>
      </c>
    </row>
    <row r="360" spans="1:6">
      <c r="A360" s="90">
        <v>358</v>
      </c>
      <c r="B360" s="94" t="s">
        <v>101</v>
      </c>
      <c r="C360" s="89">
        <v>17</v>
      </c>
      <c r="D360" s="89">
        <v>5601</v>
      </c>
      <c r="E360" s="97" t="s">
        <v>339</v>
      </c>
      <c r="F360" s="97" t="s">
        <v>339</v>
      </c>
    </row>
    <row r="361" spans="1:6">
      <c r="A361" s="90">
        <v>359</v>
      </c>
      <c r="B361" s="94" t="s">
        <v>355</v>
      </c>
      <c r="C361" s="89">
        <v>17</v>
      </c>
      <c r="D361" s="89">
        <v>459</v>
      </c>
      <c r="E361" s="97" t="s">
        <v>339</v>
      </c>
      <c r="F361" s="97" t="s">
        <v>339</v>
      </c>
    </row>
    <row r="362" spans="1:6">
      <c r="A362" s="90">
        <v>360</v>
      </c>
      <c r="B362" s="94" t="s">
        <v>360</v>
      </c>
      <c r="C362" s="89">
        <v>17</v>
      </c>
      <c r="D362" s="89">
        <v>2223</v>
      </c>
      <c r="E362" s="97" t="s">
        <v>339</v>
      </c>
      <c r="F362" s="97" t="s">
        <v>339</v>
      </c>
    </row>
    <row r="363" spans="1:6">
      <c r="A363" s="90">
        <v>361</v>
      </c>
      <c r="B363" s="94" t="s">
        <v>216</v>
      </c>
      <c r="C363" s="89">
        <v>17</v>
      </c>
      <c r="D363" s="89">
        <v>80700</v>
      </c>
      <c r="E363" s="97">
        <v>2.444</v>
      </c>
      <c r="F363" s="97">
        <v>3.13</v>
      </c>
    </row>
    <row r="364" spans="1:6">
      <c r="A364" s="90">
        <v>362</v>
      </c>
      <c r="B364" s="94" t="s">
        <v>77</v>
      </c>
      <c r="C364" s="89">
        <v>17</v>
      </c>
      <c r="D364" s="89">
        <v>9639</v>
      </c>
      <c r="E364" s="97" t="s">
        <v>339</v>
      </c>
      <c r="F364" s="97" t="s">
        <v>339</v>
      </c>
    </row>
    <row r="365" spans="1:6">
      <c r="A365" s="90">
        <v>363</v>
      </c>
      <c r="B365" s="94" t="s">
        <v>219</v>
      </c>
      <c r="C365" s="89">
        <v>17</v>
      </c>
      <c r="D365" s="89">
        <v>62892</v>
      </c>
      <c r="E365" s="97">
        <v>1.718</v>
      </c>
      <c r="F365" s="97">
        <v>2.226</v>
      </c>
    </row>
    <row r="366" spans="1:6">
      <c r="A366" s="90">
        <v>364</v>
      </c>
      <c r="B366" s="94" t="s">
        <v>3</v>
      </c>
      <c r="C366" s="89">
        <v>16</v>
      </c>
      <c r="D366" s="89">
        <v>7320</v>
      </c>
      <c r="E366" s="97" t="s">
        <v>339</v>
      </c>
      <c r="F366" s="97" t="s">
        <v>339</v>
      </c>
    </row>
    <row r="367" spans="1:6">
      <c r="A367" s="90">
        <v>365</v>
      </c>
      <c r="B367" s="94" t="s">
        <v>11</v>
      </c>
      <c r="C367" s="89">
        <v>16</v>
      </c>
      <c r="D367" s="89">
        <v>4346</v>
      </c>
      <c r="E367" s="97" t="s">
        <v>339</v>
      </c>
      <c r="F367" s="97" t="s">
        <v>339</v>
      </c>
    </row>
    <row r="368" spans="1:6">
      <c r="A368" s="90">
        <v>366</v>
      </c>
      <c r="B368" s="94" t="s">
        <v>158</v>
      </c>
      <c r="C368" s="89">
        <v>16</v>
      </c>
      <c r="D368" s="89">
        <v>6150</v>
      </c>
      <c r="E368" s="97" t="s">
        <v>339</v>
      </c>
      <c r="F368" s="97" t="s">
        <v>339</v>
      </c>
    </row>
    <row r="369" spans="1:6">
      <c r="A369" s="90">
        <v>367</v>
      </c>
      <c r="B369" s="94" t="s">
        <v>220</v>
      </c>
      <c r="C369" s="89">
        <v>16</v>
      </c>
      <c r="D369" s="89">
        <v>41543</v>
      </c>
      <c r="E369" s="97">
        <v>1.889</v>
      </c>
      <c r="F369" s="97">
        <v>2.8420000000000001</v>
      </c>
    </row>
    <row r="370" spans="1:6">
      <c r="A370" s="90">
        <v>368</v>
      </c>
      <c r="B370" s="94" t="s">
        <v>148</v>
      </c>
      <c r="C370" s="89">
        <v>16</v>
      </c>
      <c r="D370" s="89">
        <v>1639</v>
      </c>
      <c r="E370" s="97" t="s">
        <v>339</v>
      </c>
      <c r="F370" s="97" t="s">
        <v>339</v>
      </c>
    </row>
    <row r="371" spans="1:6">
      <c r="A371" s="90">
        <v>369</v>
      </c>
      <c r="B371" s="94" t="s">
        <v>217</v>
      </c>
      <c r="C371" s="89">
        <v>16</v>
      </c>
      <c r="D371" s="89">
        <v>82807</v>
      </c>
      <c r="E371" s="97">
        <v>2.9830000000000001</v>
      </c>
      <c r="F371" s="97">
        <v>3.4359999999999999</v>
      </c>
    </row>
    <row r="372" spans="1:6">
      <c r="A372" s="90">
        <v>370</v>
      </c>
      <c r="B372" s="94" t="s">
        <v>212</v>
      </c>
      <c r="C372" s="89">
        <v>16</v>
      </c>
      <c r="D372" s="89">
        <v>3284</v>
      </c>
      <c r="E372" s="97" t="s">
        <v>339</v>
      </c>
      <c r="F372" s="97" t="s">
        <v>339</v>
      </c>
    </row>
    <row r="373" spans="1:6">
      <c r="A373" s="90">
        <v>371</v>
      </c>
      <c r="B373" s="94" t="s">
        <v>218</v>
      </c>
      <c r="C373" s="89">
        <v>16</v>
      </c>
      <c r="D373" s="89">
        <v>22282</v>
      </c>
      <c r="E373" s="97">
        <v>2.117</v>
      </c>
      <c r="F373" s="97">
        <v>2.4159999999999999</v>
      </c>
    </row>
    <row r="374" spans="1:6">
      <c r="A374" s="90">
        <v>372</v>
      </c>
      <c r="B374" s="94" t="s">
        <v>64</v>
      </c>
      <c r="C374" s="89">
        <v>16</v>
      </c>
      <c r="D374" s="89">
        <v>9896</v>
      </c>
      <c r="E374" s="97" t="s">
        <v>339</v>
      </c>
      <c r="F374" s="97" t="s">
        <v>339</v>
      </c>
    </row>
    <row r="375" spans="1:6">
      <c r="A375" s="90">
        <v>373</v>
      </c>
      <c r="B375" s="94" t="s">
        <v>221</v>
      </c>
      <c r="C375" s="89">
        <v>16</v>
      </c>
      <c r="D375" s="89">
        <v>69151</v>
      </c>
      <c r="E375" s="97">
        <v>2.3540000000000001</v>
      </c>
      <c r="F375" s="97">
        <v>2.9910000000000001</v>
      </c>
    </row>
    <row r="376" spans="1:6">
      <c r="A376" s="90">
        <v>374</v>
      </c>
      <c r="B376" s="94" t="s">
        <v>156</v>
      </c>
      <c r="C376" s="89">
        <v>15</v>
      </c>
      <c r="D376" s="89">
        <v>5037</v>
      </c>
      <c r="E376" s="97" t="s">
        <v>339</v>
      </c>
      <c r="F376" s="97" t="s">
        <v>339</v>
      </c>
    </row>
    <row r="377" spans="1:6">
      <c r="A377" s="90">
        <v>375</v>
      </c>
      <c r="B377" s="94" t="s">
        <v>353</v>
      </c>
      <c r="C377" s="89">
        <v>15</v>
      </c>
      <c r="D377" s="89">
        <v>272</v>
      </c>
      <c r="E377" s="97" t="s">
        <v>339</v>
      </c>
      <c r="F377" s="97" t="s">
        <v>339</v>
      </c>
    </row>
    <row r="378" spans="1:6">
      <c r="A378" s="90">
        <v>376</v>
      </c>
      <c r="B378" s="94" t="s">
        <v>129</v>
      </c>
      <c r="C378" s="89">
        <v>15</v>
      </c>
      <c r="D378" s="89">
        <v>2430</v>
      </c>
      <c r="E378" s="97" t="s">
        <v>339</v>
      </c>
      <c r="F378" s="97" t="s">
        <v>339</v>
      </c>
    </row>
    <row r="379" spans="1:6">
      <c r="A379" s="90">
        <v>377</v>
      </c>
      <c r="B379" s="94" t="s">
        <v>153</v>
      </c>
      <c r="C379" s="89">
        <v>15</v>
      </c>
      <c r="D379" s="89">
        <v>3814</v>
      </c>
      <c r="E379" s="97" t="s">
        <v>339</v>
      </c>
      <c r="F379" s="97" t="s">
        <v>339</v>
      </c>
    </row>
    <row r="380" spans="1:6">
      <c r="A380" s="90">
        <v>378</v>
      </c>
      <c r="B380" s="94" t="s">
        <v>91</v>
      </c>
      <c r="C380" s="89">
        <v>15</v>
      </c>
      <c r="D380" s="89">
        <v>5644</v>
      </c>
      <c r="E380" s="97" t="s">
        <v>339</v>
      </c>
      <c r="F380" s="97" t="s">
        <v>339</v>
      </c>
    </row>
    <row r="381" spans="1:6">
      <c r="A381" s="90">
        <v>379</v>
      </c>
      <c r="B381" s="94" t="s">
        <v>43</v>
      </c>
      <c r="C381" s="89">
        <v>15</v>
      </c>
      <c r="D381" s="89">
        <v>14616</v>
      </c>
      <c r="E381" s="97" t="s">
        <v>339</v>
      </c>
      <c r="F381" s="97" t="s">
        <v>339</v>
      </c>
    </row>
    <row r="382" spans="1:6">
      <c r="A382" s="90">
        <v>380</v>
      </c>
      <c r="B382" s="94" t="s">
        <v>26</v>
      </c>
      <c r="C382" s="89">
        <v>15</v>
      </c>
      <c r="D382" s="89">
        <v>4246</v>
      </c>
      <c r="E382" s="97" t="s">
        <v>339</v>
      </c>
      <c r="F382" s="97" t="s">
        <v>339</v>
      </c>
    </row>
    <row r="383" spans="1:6">
      <c r="A383" s="90">
        <v>381</v>
      </c>
      <c r="B383" s="94" t="s">
        <v>224</v>
      </c>
      <c r="C383" s="89">
        <v>14</v>
      </c>
      <c r="D383" s="89">
        <v>273363</v>
      </c>
      <c r="E383" s="97">
        <v>1.698</v>
      </c>
      <c r="F383" s="97">
        <v>6.1360000000000001</v>
      </c>
    </row>
    <row r="384" spans="1:6">
      <c r="A384" s="90">
        <v>382</v>
      </c>
      <c r="B384" s="94" t="s">
        <v>206</v>
      </c>
      <c r="C384" s="89">
        <v>14</v>
      </c>
      <c r="D384" s="89">
        <v>3995</v>
      </c>
      <c r="E384" s="97" t="s">
        <v>339</v>
      </c>
      <c r="F384" s="97" t="s">
        <v>339</v>
      </c>
    </row>
    <row r="385" spans="1:6">
      <c r="A385" s="90">
        <v>383</v>
      </c>
      <c r="B385" s="94" t="s">
        <v>180</v>
      </c>
      <c r="C385" s="89">
        <v>14</v>
      </c>
      <c r="D385" s="89">
        <v>2184</v>
      </c>
      <c r="E385" s="97" t="s">
        <v>339</v>
      </c>
      <c r="F385" s="97" t="s">
        <v>339</v>
      </c>
    </row>
    <row r="386" spans="1:6">
      <c r="A386" s="90">
        <v>384</v>
      </c>
      <c r="B386" s="94" t="s">
        <v>223</v>
      </c>
      <c r="C386" s="89">
        <v>14</v>
      </c>
      <c r="D386" s="89">
        <v>101392</v>
      </c>
      <c r="E386" s="97">
        <v>2.738</v>
      </c>
      <c r="F386" s="97">
        <v>3.024</v>
      </c>
    </row>
    <row r="387" spans="1:6">
      <c r="A387" s="90">
        <v>385</v>
      </c>
      <c r="B387" s="94" t="s">
        <v>123</v>
      </c>
      <c r="C387" s="89">
        <v>14</v>
      </c>
      <c r="D387" s="89">
        <v>4048</v>
      </c>
      <c r="E387" s="97" t="s">
        <v>339</v>
      </c>
      <c r="F387" s="97" t="s">
        <v>339</v>
      </c>
    </row>
    <row r="388" spans="1:6">
      <c r="A388" s="90">
        <v>386</v>
      </c>
      <c r="B388" s="94" t="s">
        <v>165</v>
      </c>
      <c r="C388" s="89">
        <v>14</v>
      </c>
      <c r="D388" s="89">
        <v>4411</v>
      </c>
      <c r="E388" s="97" t="s">
        <v>339</v>
      </c>
      <c r="F388" s="97" t="s">
        <v>339</v>
      </c>
    </row>
    <row r="389" spans="1:6">
      <c r="A389" s="90">
        <v>387</v>
      </c>
      <c r="B389" s="94" t="s">
        <v>144</v>
      </c>
      <c r="C389" s="89">
        <v>14</v>
      </c>
      <c r="D389" s="89">
        <v>2032</v>
      </c>
      <c r="E389" s="97" t="s">
        <v>339</v>
      </c>
      <c r="F389" s="97" t="s">
        <v>339</v>
      </c>
    </row>
    <row r="390" spans="1:6">
      <c r="A390" s="90">
        <v>388</v>
      </c>
      <c r="B390" s="94" t="s">
        <v>222</v>
      </c>
      <c r="C390" s="89">
        <v>14</v>
      </c>
      <c r="D390" s="89">
        <v>220576</v>
      </c>
      <c r="E390" s="97">
        <v>3.125</v>
      </c>
      <c r="F390" s="97">
        <v>4.8789999999999996</v>
      </c>
    </row>
    <row r="391" spans="1:6">
      <c r="A391" s="90">
        <v>389</v>
      </c>
      <c r="B391" s="94" t="s">
        <v>178</v>
      </c>
      <c r="C391" s="89">
        <v>14</v>
      </c>
      <c r="D391" s="89">
        <v>6193</v>
      </c>
      <c r="E391" s="97" t="s">
        <v>339</v>
      </c>
      <c r="F391" s="97" t="s">
        <v>339</v>
      </c>
    </row>
    <row r="392" spans="1:6">
      <c r="A392" s="90">
        <v>390</v>
      </c>
      <c r="B392" s="94" t="s">
        <v>76</v>
      </c>
      <c r="C392" s="89">
        <v>14</v>
      </c>
      <c r="D392" s="89">
        <v>3409</v>
      </c>
      <c r="E392" s="97" t="s">
        <v>339</v>
      </c>
      <c r="F392" s="97" t="s">
        <v>339</v>
      </c>
    </row>
    <row r="393" spans="1:6">
      <c r="A393" s="90">
        <v>391</v>
      </c>
      <c r="B393" s="94" t="s">
        <v>35</v>
      </c>
      <c r="C393" s="89">
        <v>14</v>
      </c>
      <c r="D393" s="89">
        <v>3898</v>
      </c>
      <c r="E393" s="97" t="s">
        <v>339</v>
      </c>
      <c r="F393" s="97" t="s">
        <v>339</v>
      </c>
    </row>
    <row r="394" spans="1:6">
      <c r="A394" s="90">
        <v>392</v>
      </c>
      <c r="B394" s="94" t="s">
        <v>117</v>
      </c>
      <c r="C394" s="89">
        <v>13</v>
      </c>
      <c r="D394" s="89">
        <v>5036</v>
      </c>
      <c r="E394" s="97" t="s">
        <v>339</v>
      </c>
      <c r="F394" s="97" t="s">
        <v>339</v>
      </c>
    </row>
    <row r="395" spans="1:6">
      <c r="A395" s="90">
        <v>393</v>
      </c>
      <c r="B395" s="94" t="s">
        <v>108</v>
      </c>
      <c r="C395" s="89">
        <v>13</v>
      </c>
      <c r="D395" s="89">
        <v>2869</v>
      </c>
      <c r="E395" s="97" t="s">
        <v>339</v>
      </c>
      <c r="F395" s="97" t="s">
        <v>339</v>
      </c>
    </row>
    <row r="396" spans="1:6">
      <c r="A396" s="90">
        <v>394</v>
      </c>
      <c r="B396" s="94" t="s">
        <v>167</v>
      </c>
      <c r="C396" s="89">
        <v>13</v>
      </c>
      <c r="D396" s="89">
        <v>4692</v>
      </c>
      <c r="E396" s="97" t="s">
        <v>339</v>
      </c>
      <c r="F396" s="97" t="s">
        <v>339</v>
      </c>
    </row>
    <row r="397" spans="1:6">
      <c r="A397" s="90">
        <v>395</v>
      </c>
      <c r="B397" s="94" t="s">
        <v>85</v>
      </c>
      <c r="C397" s="89">
        <v>13</v>
      </c>
      <c r="D397" s="89">
        <v>4307</v>
      </c>
      <c r="E397" s="97" t="s">
        <v>339</v>
      </c>
      <c r="F397" s="97" t="s">
        <v>339</v>
      </c>
    </row>
    <row r="398" spans="1:6">
      <c r="A398" s="90">
        <v>396</v>
      </c>
      <c r="B398" s="94" t="s">
        <v>170</v>
      </c>
      <c r="C398" s="89">
        <v>13</v>
      </c>
      <c r="D398" s="89">
        <v>3153</v>
      </c>
      <c r="E398" s="97" t="s">
        <v>339</v>
      </c>
      <c r="F398" s="97" t="s">
        <v>339</v>
      </c>
    </row>
    <row r="399" spans="1:6">
      <c r="A399" s="90">
        <v>397</v>
      </c>
      <c r="B399" s="94" t="s">
        <v>134</v>
      </c>
      <c r="C399" s="89">
        <v>13</v>
      </c>
      <c r="D399" s="89">
        <v>5079</v>
      </c>
      <c r="E399" s="97" t="s">
        <v>339</v>
      </c>
      <c r="F399" s="97" t="s">
        <v>339</v>
      </c>
    </row>
    <row r="400" spans="1:6">
      <c r="A400" s="90">
        <v>398</v>
      </c>
      <c r="B400" s="94" t="s">
        <v>225</v>
      </c>
      <c r="C400" s="89">
        <v>13</v>
      </c>
      <c r="D400" s="89">
        <v>89222</v>
      </c>
      <c r="E400" s="97">
        <v>2.2229999999999999</v>
      </c>
      <c r="F400" s="97">
        <v>4.0449999999999999</v>
      </c>
    </row>
    <row r="401" spans="1:6">
      <c r="A401" s="90">
        <v>399</v>
      </c>
      <c r="B401" s="94" t="s">
        <v>20</v>
      </c>
      <c r="C401" s="89">
        <v>13</v>
      </c>
      <c r="D401" s="89">
        <v>12257</v>
      </c>
      <c r="E401" s="97" t="s">
        <v>339</v>
      </c>
      <c r="F401" s="97" t="s">
        <v>339</v>
      </c>
    </row>
    <row r="402" spans="1:6">
      <c r="A402" s="90">
        <v>400</v>
      </c>
      <c r="B402" s="94" t="s">
        <v>137</v>
      </c>
      <c r="C402" s="89">
        <v>13</v>
      </c>
      <c r="D402" s="89">
        <v>4729</v>
      </c>
      <c r="E402" s="97" t="s">
        <v>339</v>
      </c>
      <c r="F402" s="97" t="s">
        <v>339</v>
      </c>
    </row>
    <row r="403" spans="1:6">
      <c r="A403" s="90">
        <v>401</v>
      </c>
      <c r="B403" s="94" t="s">
        <v>96</v>
      </c>
      <c r="C403" s="89">
        <v>13</v>
      </c>
      <c r="D403" s="89">
        <v>16798</v>
      </c>
      <c r="E403" s="97" t="s">
        <v>339</v>
      </c>
      <c r="F403" s="97" t="s">
        <v>339</v>
      </c>
    </row>
    <row r="404" spans="1:6">
      <c r="A404" s="90">
        <v>402</v>
      </c>
      <c r="B404" s="94" t="s">
        <v>361</v>
      </c>
      <c r="C404" s="89">
        <v>13</v>
      </c>
      <c r="D404" s="89">
        <v>928</v>
      </c>
      <c r="E404" s="97" t="s">
        <v>339</v>
      </c>
      <c r="F404" s="97" t="s">
        <v>339</v>
      </c>
    </row>
    <row r="405" spans="1:6">
      <c r="A405" s="90">
        <v>403</v>
      </c>
      <c r="B405" s="94" t="s">
        <v>226</v>
      </c>
      <c r="C405" s="89">
        <v>13</v>
      </c>
      <c r="D405" s="89">
        <v>9907</v>
      </c>
      <c r="E405" s="97">
        <v>0.51900000000000002</v>
      </c>
      <c r="F405" s="97">
        <v>0.64300000000000002</v>
      </c>
    </row>
    <row r="406" spans="1:6">
      <c r="A406" s="90">
        <v>404</v>
      </c>
      <c r="B406" s="94" t="s">
        <v>141</v>
      </c>
      <c r="C406" s="89">
        <v>13</v>
      </c>
      <c r="D406" s="89">
        <v>5035</v>
      </c>
      <c r="E406" s="97" t="s">
        <v>339</v>
      </c>
      <c r="F406" s="97" t="s">
        <v>339</v>
      </c>
    </row>
    <row r="407" spans="1:6">
      <c r="A407" s="90">
        <v>405</v>
      </c>
      <c r="B407" s="94" t="s">
        <v>121</v>
      </c>
      <c r="C407" s="89">
        <v>12</v>
      </c>
      <c r="D407" s="89">
        <v>5996</v>
      </c>
      <c r="E407" s="97" t="s">
        <v>339</v>
      </c>
      <c r="F407" s="97" t="s">
        <v>339</v>
      </c>
    </row>
    <row r="408" spans="1:6">
      <c r="A408" s="90">
        <v>406</v>
      </c>
      <c r="B408" s="94" t="s">
        <v>146</v>
      </c>
      <c r="C408" s="89">
        <v>12</v>
      </c>
      <c r="D408" s="89">
        <v>2609</v>
      </c>
      <c r="E408" s="97" t="s">
        <v>339</v>
      </c>
      <c r="F408" s="97" t="s">
        <v>339</v>
      </c>
    </row>
    <row r="409" spans="1:6">
      <c r="A409" s="90">
        <v>407</v>
      </c>
      <c r="B409" s="94" t="s">
        <v>114</v>
      </c>
      <c r="C409" s="89">
        <v>12</v>
      </c>
      <c r="D409" s="89">
        <v>3490</v>
      </c>
      <c r="E409" s="97" t="s">
        <v>339</v>
      </c>
      <c r="F409" s="97" t="s">
        <v>339</v>
      </c>
    </row>
    <row r="410" spans="1:6">
      <c r="A410" s="90">
        <v>408</v>
      </c>
      <c r="B410" s="94" t="s">
        <v>68</v>
      </c>
      <c r="C410" s="89">
        <v>12</v>
      </c>
      <c r="D410" s="89">
        <v>4905</v>
      </c>
      <c r="E410" s="97" t="s">
        <v>339</v>
      </c>
      <c r="F410" s="97" t="s">
        <v>339</v>
      </c>
    </row>
    <row r="411" spans="1:6">
      <c r="A411" s="90">
        <v>409</v>
      </c>
      <c r="B411" s="94" t="s">
        <v>22</v>
      </c>
      <c r="C411" s="89">
        <v>12</v>
      </c>
      <c r="D411" s="89">
        <v>2194</v>
      </c>
      <c r="E411" s="97" t="s">
        <v>339</v>
      </c>
      <c r="F411" s="97" t="s">
        <v>339</v>
      </c>
    </row>
    <row r="412" spans="1:6">
      <c r="A412" s="90">
        <v>410</v>
      </c>
      <c r="B412" s="94" t="s">
        <v>84</v>
      </c>
      <c r="C412" s="89">
        <v>11</v>
      </c>
      <c r="D412" s="89">
        <v>2591</v>
      </c>
      <c r="E412" s="97" t="s">
        <v>339</v>
      </c>
      <c r="F412" s="97" t="s">
        <v>339</v>
      </c>
    </row>
    <row r="413" spans="1:6">
      <c r="A413" s="90">
        <v>411</v>
      </c>
      <c r="B413" s="94" t="s">
        <v>139</v>
      </c>
      <c r="C413" s="89">
        <v>11</v>
      </c>
      <c r="D413" s="89">
        <v>4410</v>
      </c>
      <c r="E413" s="97" t="s">
        <v>339</v>
      </c>
      <c r="F413" s="97" t="s">
        <v>339</v>
      </c>
    </row>
    <row r="414" spans="1:6">
      <c r="A414" s="90">
        <v>412</v>
      </c>
      <c r="B414" s="94" t="s">
        <v>226</v>
      </c>
      <c r="C414" s="89">
        <v>11</v>
      </c>
      <c r="D414" s="89">
        <v>1051</v>
      </c>
      <c r="E414" s="97" t="s">
        <v>339</v>
      </c>
      <c r="F414" s="97" t="s">
        <v>339</v>
      </c>
    </row>
    <row r="415" spans="1:6">
      <c r="A415" s="90">
        <v>413</v>
      </c>
      <c r="B415" s="94" t="s">
        <v>30</v>
      </c>
      <c r="C415" s="89">
        <v>11</v>
      </c>
      <c r="D415" s="89">
        <v>2523</v>
      </c>
      <c r="E415" s="97" t="s">
        <v>339</v>
      </c>
      <c r="F415" s="97" t="s">
        <v>339</v>
      </c>
    </row>
    <row r="416" spans="1:6">
      <c r="A416" s="90">
        <v>414</v>
      </c>
      <c r="B416" s="94" t="s">
        <v>160</v>
      </c>
      <c r="C416" s="89">
        <v>11</v>
      </c>
      <c r="D416" s="89">
        <v>3794</v>
      </c>
      <c r="E416" s="97" t="s">
        <v>339</v>
      </c>
      <c r="F416" s="97" t="s">
        <v>339</v>
      </c>
    </row>
    <row r="417" spans="1:6">
      <c r="A417" s="90">
        <v>415</v>
      </c>
      <c r="B417" s="94" t="s">
        <v>191</v>
      </c>
      <c r="C417" s="89">
        <v>11</v>
      </c>
      <c r="D417" s="89">
        <v>4228</v>
      </c>
      <c r="E417" s="97" t="s">
        <v>339</v>
      </c>
      <c r="F417" s="97" t="s">
        <v>339</v>
      </c>
    </row>
    <row r="418" spans="1:6">
      <c r="A418" s="90">
        <v>416</v>
      </c>
      <c r="B418" s="94" t="s">
        <v>196</v>
      </c>
      <c r="C418" s="89">
        <v>10</v>
      </c>
      <c r="D418" s="89">
        <v>5042</v>
      </c>
      <c r="E418" s="97" t="s">
        <v>339</v>
      </c>
      <c r="F418" s="97" t="s">
        <v>339</v>
      </c>
    </row>
    <row r="419" spans="1:6">
      <c r="A419" s="90">
        <v>417</v>
      </c>
      <c r="B419" s="94" t="s">
        <v>140</v>
      </c>
      <c r="C419" s="89">
        <v>10</v>
      </c>
      <c r="D419" s="89">
        <v>2822</v>
      </c>
      <c r="E419" s="97" t="s">
        <v>339</v>
      </c>
      <c r="F419" s="97" t="s">
        <v>339</v>
      </c>
    </row>
    <row r="420" spans="1:6">
      <c r="A420" s="90">
        <v>418</v>
      </c>
      <c r="B420" s="94" t="s">
        <v>168</v>
      </c>
      <c r="C420" s="89">
        <v>10</v>
      </c>
      <c r="D420" s="89">
        <v>3739</v>
      </c>
      <c r="E420" s="97" t="s">
        <v>339</v>
      </c>
      <c r="F420" s="97" t="s">
        <v>339</v>
      </c>
    </row>
    <row r="421" spans="1:6">
      <c r="A421" s="90">
        <v>419</v>
      </c>
      <c r="B421" s="94" t="s">
        <v>194</v>
      </c>
      <c r="C421" s="89">
        <v>10</v>
      </c>
      <c r="D421" s="89">
        <v>4553</v>
      </c>
      <c r="E421" s="97" t="s">
        <v>339</v>
      </c>
      <c r="F421" s="97" t="s">
        <v>339</v>
      </c>
    </row>
    <row r="422" spans="1:6">
      <c r="A422" s="90">
        <v>420</v>
      </c>
      <c r="B422" s="94" t="s">
        <v>95</v>
      </c>
      <c r="C422" s="89">
        <v>10</v>
      </c>
      <c r="D422" s="89">
        <v>3963</v>
      </c>
      <c r="E422" s="97" t="s">
        <v>339</v>
      </c>
      <c r="F422" s="97" t="s">
        <v>339</v>
      </c>
    </row>
    <row r="423" spans="1:6">
      <c r="A423" s="90">
        <v>421</v>
      </c>
      <c r="B423" s="94" t="s">
        <v>362</v>
      </c>
      <c r="C423" s="89">
        <v>10</v>
      </c>
      <c r="D423" s="89">
        <v>1027</v>
      </c>
      <c r="E423" s="97" t="s">
        <v>339</v>
      </c>
      <c r="F423" s="97" t="s">
        <v>339</v>
      </c>
    </row>
    <row r="424" spans="1:6">
      <c r="A424" s="90">
        <v>422</v>
      </c>
      <c r="B424" s="94" t="s">
        <v>360</v>
      </c>
      <c r="C424" s="89">
        <v>10</v>
      </c>
      <c r="D424" s="89">
        <v>241</v>
      </c>
      <c r="E424" s="97" t="s">
        <v>339</v>
      </c>
      <c r="F424" s="97" t="s">
        <v>339</v>
      </c>
    </row>
    <row r="425" spans="1:6">
      <c r="A425" s="90">
        <v>423</v>
      </c>
      <c r="B425" s="94" t="s">
        <v>190</v>
      </c>
      <c r="C425" s="89">
        <v>9</v>
      </c>
      <c r="D425" s="89">
        <v>2106</v>
      </c>
      <c r="E425" s="97" t="s">
        <v>339</v>
      </c>
      <c r="F425" s="97" t="s">
        <v>339</v>
      </c>
    </row>
    <row r="426" spans="1:6">
      <c r="A426" s="90">
        <v>424</v>
      </c>
      <c r="B426" s="94" t="s">
        <v>120</v>
      </c>
      <c r="C426" s="89">
        <v>9</v>
      </c>
      <c r="D426" s="89">
        <v>5568</v>
      </c>
      <c r="E426" s="97" t="s">
        <v>339</v>
      </c>
      <c r="F426" s="97" t="s">
        <v>339</v>
      </c>
    </row>
    <row r="427" spans="1:6">
      <c r="A427" s="90">
        <v>425</v>
      </c>
      <c r="B427" s="94" t="s">
        <v>158</v>
      </c>
      <c r="C427" s="89">
        <v>9</v>
      </c>
      <c r="D427" s="89">
        <v>101257</v>
      </c>
      <c r="E427" s="97">
        <v>3.9289999999999998</v>
      </c>
      <c r="F427" s="97">
        <v>3.613</v>
      </c>
    </row>
    <row r="428" spans="1:6">
      <c r="A428" s="90">
        <v>426</v>
      </c>
      <c r="B428" s="94" t="s">
        <v>211</v>
      </c>
      <c r="C428" s="89">
        <v>9</v>
      </c>
      <c r="D428" s="89">
        <v>1607</v>
      </c>
      <c r="E428" s="97" t="s">
        <v>339</v>
      </c>
      <c r="F428" s="97" t="s">
        <v>339</v>
      </c>
    </row>
    <row r="429" spans="1:6">
      <c r="A429" s="90">
        <v>427</v>
      </c>
      <c r="B429" s="94" t="s">
        <v>100</v>
      </c>
      <c r="C429" s="89">
        <v>9</v>
      </c>
      <c r="D429" s="89">
        <v>2790</v>
      </c>
      <c r="E429" s="97" t="s">
        <v>339</v>
      </c>
      <c r="F429" s="97" t="s">
        <v>339</v>
      </c>
    </row>
    <row r="430" spans="1:6">
      <c r="A430" s="90">
        <v>428</v>
      </c>
      <c r="B430" s="94" t="s">
        <v>138</v>
      </c>
      <c r="C430" s="89">
        <v>9</v>
      </c>
      <c r="D430" s="89">
        <v>2206</v>
      </c>
      <c r="E430" s="97" t="s">
        <v>339</v>
      </c>
      <c r="F430" s="97" t="s">
        <v>339</v>
      </c>
    </row>
    <row r="431" spans="1:6">
      <c r="A431" s="90">
        <v>429</v>
      </c>
      <c r="B431" s="94" t="s">
        <v>227</v>
      </c>
      <c r="C431" s="89">
        <v>9</v>
      </c>
      <c r="D431" s="89">
        <v>41411</v>
      </c>
      <c r="E431" s="97">
        <v>2.2509999999999999</v>
      </c>
      <c r="F431" s="97">
        <v>2.7269999999999999</v>
      </c>
    </row>
    <row r="432" spans="1:6">
      <c r="A432" s="90">
        <v>430</v>
      </c>
      <c r="B432" s="94" t="s">
        <v>220</v>
      </c>
      <c r="C432" s="89">
        <v>9</v>
      </c>
      <c r="D432" s="89">
        <v>2234</v>
      </c>
      <c r="E432" s="97" t="s">
        <v>339</v>
      </c>
      <c r="F432" s="97" t="s">
        <v>339</v>
      </c>
    </row>
    <row r="433" spans="1:6">
      <c r="A433" s="90">
        <v>431</v>
      </c>
      <c r="B433" s="94" t="s">
        <v>176</v>
      </c>
      <c r="C433" s="89">
        <v>8</v>
      </c>
      <c r="D433" s="89">
        <v>1722</v>
      </c>
      <c r="E433" s="97" t="s">
        <v>339</v>
      </c>
      <c r="F433" s="97" t="s">
        <v>339</v>
      </c>
    </row>
    <row r="434" spans="1:6">
      <c r="A434" s="90">
        <v>432</v>
      </c>
      <c r="B434" s="94" t="s">
        <v>228</v>
      </c>
      <c r="C434" s="89">
        <v>8</v>
      </c>
      <c r="D434" s="89">
        <v>19598</v>
      </c>
      <c r="E434" s="97">
        <v>3.1059999999999999</v>
      </c>
      <c r="F434" s="97">
        <v>3.1320000000000001</v>
      </c>
    </row>
    <row r="435" spans="1:6">
      <c r="A435" s="90">
        <v>433</v>
      </c>
      <c r="B435" s="94" t="s">
        <v>363</v>
      </c>
      <c r="C435" s="89">
        <v>8</v>
      </c>
      <c r="D435" s="89">
        <v>868</v>
      </c>
      <c r="E435" s="97" t="s">
        <v>339</v>
      </c>
      <c r="F435" s="97" t="s">
        <v>339</v>
      </c>
    </row>
    <row r="436" spans="1:6">
      <c r="A436" s="90">
        <v>434</v>
      </c>
      <c r="B436" s="94" t="s">
        <v>97</v>
      </c>
      <c r="C436" s="89">
        <v>8</v>
      </c>
      <c r="D436" s="89">
        <v>2421</v>
      </c>
      <c r="E436" s="97" t="s">
        <v>339</v>
      </c>
      <c r="F436" s="97" t="s">
        <v>339</v>
      </c>
    </row>
    <row r="437" spans="1:6">
      <c r="A437" s="90">
        <v>435</v>
      </c>
      <c r="B437" s="94" t="s">
        <v>113</v>
      </c>
      <c r="C437" s="89">
        <v>8</v>
      </c>
      <c r="D437" s="89">
        <v>1965</v>
      </c>
      <c r="E437" s="97" t="s">
        <v>339</v>
      </c>
      <c r="F437" s="97" t="s">
        <v>339</v>
      </c>
    </row>
    <row r="438" spans="1:6">
      <c r="A438" s="90">
        <v>436</v>
      </c>
      <c r="B438" s="94" t="s">
        <v>107</v>
      </c>
      <c r="C438" s="89">
        <v>8</v>
      </c>
      <c r="D438" s="89">
        <v>5058</v>
      </c>
      <c r="E438" s="97" t="s">
        <v>339</v>
      </c>
      <c r="F438" s="97" t="s">
        <v>339</v>
      </c>
    </row>
    <row r="439" spans="1:6">
      <c r="A439" s="90">
        <v>437</v>
      </c>
      <c r="B439" s="94" t="s">
        <v>124</v>
      </c>
      <c r="C439" s="89">
        <v>8</v>
      </c>
      <c r="D439" s="89">
        <v>4566</v>
      </c>
      <c r="E439" s="97" t="s">
        <v>339</v>
      </c>
      <c r="F439" s="97" t="s">
        <v>339</v>
      </c>
    </row>
    <row r="440" spans="1:6">
      <c r="A440" s="90">
        <v>438</v>
      </c>
      <c r="B440" s="94" t="s">
        <v>199</v>
      </c>
      <c r="C440" s="89">
        <v>7</v>
      </c>
      <c r="D440" s="89">
        <v>6473</v>
      </c>
      <c r="E440" s="97" t="s">
        <v>339</v>
      </c>
      <c r="F440" s="97" t="s">
        <v>339</v>
      </c>
    </row>
    <row r="441" spans="1:6">
      <c r="A441" s="90">
        <v>439</v>
      </c>
      <c r="B441" s="94" t="s">
        <v>173</v>
      </c>
      <c r="C441" s="89">
        <v>7</v>
      </c>
      <c r="D441" s="89">
        <v>1191</v>
      </c>
      <c r="E441" s="97" t="s">
        <v>339</v>
      </c>
      <c r="F441" s="97" t="s">
        <v>339</v>
      </c>
    </row>
    <row r="442" spans="1:6">
      <c r="A442" s="90">
        <v>440</v>
      </c>
      <c r="B442" s="94" t="s">
        <v>215</v>
      </c>
      <c r="C442" s="89">
        <v>7</v>
      </c>
      <c r="D442" s="89">
        <v>3995</v>
      </c>
      <c r="E442" s="97" t="s">
        <v>339</v>
      </c>
      <c r="F442" s="97" t="s">
        <v>339</v>
      </c>
    </row>
    <row r="443" spans="1:6">
      <c r="A443" s="90">
        <v>441</v>
      </c>
      <c r="B443" s="94" t="s">
        <v>195</v>
      </c>
      <c r="C443" s="89">
        <v>6</v>
      </c>
      <c r="D443" s="89">
        <v>1452</v>
      </c>
      <c r="E443" s="97" t="s">
        <v>339</v>
      </c>
      <c r="F443" s="97" t="s">
        <v>339</v>
      </c>
    </row>
    <row r="444" spans="1:6">
      <c r="A444" s="90">
        <v>442</v>
      </c>
      <c r="B444" s="94" t="s">
        <v>27</v>
      </c>
      <c r="C444" s="89">
        <v>6</v>
      </c>
      <c r="D444" s="89">
        <v>5394</v>
      </c>
      <c r="E444" s="97" t="s">
        <v>339</v>
      </c>
      <c r="F444" s="97" t="s">
        <v>339</v>
      </c>
    </row>
    <row r="445" spans="1:6">
      <c r="A445" s="90">
        <v>443</v>
      </c>
      <c r="B445" s="94" t="s">
        <v>16</v>
      </c>
      <c r="C445" s="89">
        <v>6</v>
      </c>
      <c r="D445" s="89">
        <v>2844</v>
      </c>
      <c r="E445" s="97" t="s">
        <v>339</v>
      </c>
      <c r="F445" s="97" t="s">
        <v>339</v>
      </c>
    </row>
    <row r="446" spans="1:6">
      <c r="A446" s="90">
        <v>444</v>
      </c>
      <c r="B446" s="94" t="s">
        <v>127</v>
      </c>
      <c r="C446" s="89">
        <v>6</v>
      </c>
      <c r="D446" s="89">
        <v>2018</v>
      </c>
      <c r="E446" s="97" t="s">
        <v>339</v>
      </c>
      <c r="F446" s="97" t="s">
        <v>339</v>
      </c>
    </row>
    <row r="447" spans="1:6">
      <c r="A447" s="90">
        <v>445</v>
      </c>
      <c r="B447" s="94" t="s">
        <v>25</v>
      </c>
      <c r="C447" s="89">
        <v>6</v>
      </c>
      <c r="D447" s="89">
        <v>1381</v>
      </c>
      <c r="E447" s="97" t="s">
        <v>339</v>
      </c>
      <c r="F447" s="97" t="s">
        <v>339</v>
      </c>
    </row>
    <row r="448" spans="1:6">
      <c r="A448" s="90">
        <v>446</v>
      </c>
      <c r="B448" s="94" t="s">
        <v>204</v>
      </c>
      <c r="C448" s="89">
        <v>6</v>
      </c>
      <c r="D448" s="89">
        <v>1372</v>
      </c>
      <c r="E448" s="97" t="s">
        <v>339</v>
      </c>
      <c r="F448" s="97" t="s">
        <v>339</v>
      </c>
    </row>
    <row r="449" spans="1:6">
      <c r="A449" s="90">
        <v>447</v>
      </c>
      <c r="B449" s="94" t="s">
        <v>203</v>
      </c>
      <c r="C449" s="89">
        <v>6</v>
      </c>
      <c r="D449" s="89">
        <v>2665</v>
      </c>
      <c r="E449" s="97" t="s">
        <v>339</v>
      </c>
      <c r="F449" s="97" t="s">
        <v>339</v>
      </c>
    </row>
    <row r="450" spans="1:6">
      <c r="A450" s="90">
        <v>448</v>
      </c>
      <c r="B450" s="94" t="s">
        <v>219</v>
      </c>
      <c r="C450" s="89">
        <v>6</v>
      </c>
      <c r="D450" s="89">
        <v>988</v>
      </c>
      <c r="E450" s="97" t="s">
        <v>339</v>
      </c>
      <c r="F450" s="97" t="s">
        <v>339</v>
      </c>
    </row>
    <row r="451" spans="1:6">
      <c r="A451" s="90">
        <v>449</v>
      </c>
      <c r="B451" s="94" t="s">
        <v>58</v>
      </c>
      <c r="C451" s="89">
        <v>6</v>
      </c>
      <c r="D451" s="89">
        <v>987</v>
      </c>
      <c r="E451" s="97" t="s">
        <v>339</v>
      </c>
      <c r="F451" s="97" t="s">
        <v>339</v>
      </c>
    </row>
    <row r="452" spans="1:6">
      <c r="A452" s="90">
        <v>450</v>
      </c>
      <c r="B452" s="94" t="s">
        <v>161</v>
      </c>
      <c r="C452" s="89">
        <v>6</v>
      </c>
      <c r="D452" s="89">
        <v>5328</v>
      </c>
      <c r="E452" s="97" t="s">
        <v>339</v>
      </c>
      <c r="F452" s="97" t="s">
        <v>339</v>
      </c>
    </row>
    <row r="453" spans="1:6">
      <c r="A453" s="90">
        <v>451</v>
      </c>
      <c r="B453" s="94" t="s">
        <v>163</v>
      </c>
      <c r="C453" s="89">
        <v>6</v>
      </c>
      <c r="D453" s="89">
        <v>1429</v>
      </c>
      <c r="E453" s="97" t="s">
        <v>339</v>
      </c>
      <c r="F453" s="97" t="s">
        <v>339</v>
      </c>
    </row>
    <row r="454" spans="1:6">
      <c r="A454" s="90">
        <v>452</v>
      </c>
      <c r="B454" s="94" t="s">
        <v>71</v>
      </c>
      <c r="C454" s="89">
        <v>6</v>
      </c>
      <c r="D454" s="89">
        <v>6376</v>
      </c>
      <c r="E454" s="97" t="s">
        <v>339</v>
      </c>
      <c r="F454" s="97" t="s">
        <v>339</v>
      </c>
    </row>
    <row r="455" spans="1:6">
      <c r="A455" s="90">
        <v>453</v>
      </c>
      <c r="B455" s="94" t="s">
        <v>217</v>
      </c>
      <c r="C455" s="89">
        <v>6</v>
      </c>
      <c r="D455" s="89">
        <v>2296</v>
      </c>
      <c r="E455" s="97" t="s">
        <v>339</v>
      </c>
      <c r="F455" s="97" t="s">
        <v>339</v>
      </c>
    </row>
    <row r="456" spans="1:6">
      <c r="A456" s="90">
        <v>454</v>
      </c>
      <c r="B456" s="94" t="s">
        <v>133</v>
      </c>
      <c r="C456" s="89">
        <v>5</v>
      </c>
      <c r="D456" s="89">
        <v>835</v>
      </c>
      <c r="E456" s="97" t="s">
        <v>339</v>
      </c>
      <c r="F456" s="97" t="s">
        <v>339</v>
      </c>
    </row>
    <row r="457" spans="1:6">
      <c r="A457" s="90">
        <v>455</v>
      </c>
      <c r="B457" s="94" t="s">
        <v>364</v>
      </c>
      <c r="C457" s="89">
        <v>5</v>
      </c>
      <c r="D457" s="89">
        <v>1031</v>
      </c>
      <c r="E457" s="97" t="s">
        <v>339</v>
      </c>
      <c r="F457" s="97" t="s">
        <v>339</v>
      </c>
    </row>
    <row r="458" spans="1:6">
      <c r="A458" s="90">
        <v>456</v>
      </c>
      <c r="B458" s="94" t="s">
        <v>94</v>
      </c>
      <c r="C458" s="89">
        <v>5</v>
      </c>
      <c r="D458" s="89">
        <v>7665</v>
      </c>
      <c r="E458" s="97" t="s">
        <v>339</v>
      </c>
      <c r="F458" s="97" t="s">
        <v>339</v>
      </c>
    </row>
    <row r="459" spans="1:6">
      <c r="A459" s="90">
        <v>457</v>
      </c>
      <c r="B459" s="94" t="s">
        <v>175</v>
      </c>
      <c r="C459" s="89">
        <v>5</v>
      </c>
      <c r="D459" s="89">
        <v>481</v>
      </c>
      <c r="E459" s="97" t="s">
        <v>339</v>
      </c>
      <c r="F459" s="97" t="s">
        <v>339</v>
      </c>
    </row>
    <row r="460" spans="1:6">
      <c r="A460" s="90">
        <v>458</v>
      </c>
      <c r="B460" s="94" t="s">
        <v>200</v>
      </c>
      <c r="C460" s="89">
        <v>5</v>
      </c>
      <c r="D460" s="89">
        <v>1296</v>
      </c>
      <c r="E460" s="97" t="s">
        <v>339</v>
      </c>
      <c r="F460" s="97" t="s">
        <v>339</v>
      </c>
    </row>
    <row r="461" spans="1:6">
      <c r="A461" s="90">
        <v>459</v>
      </c>
      <c r="B461" s="94" t="s">
        <v>198</v>
      </c>
      <c r="C461" s="89">
        <v>5</v>
      </c>
      <c r="D461" s="89">
        <v>2294</v>
      </c>
      <c r="E461" s="97" t="s">
        <v>339</v>
      </c>
      <c r="F461" s="97" t="s">
        <v>339</v>
      </c>
    </row>
    <row r="462" spans="1:6">
      <c r="A462" s="90">
        <v>460</v>
      </c>
      <c r="B462" s="94" t="s">
        <v>126</v>
      </c>
      <c r="C462" s="89">
        <v>4</v>
      </c>
      <c r="D462" s="89">
        <v>980</v>
      </c>
      <c r="E462" s="97" t="s">
        <v>339</v>
      </c>
      <c r="F462" s="97" t="s">
        <v>339</v>
      </c>
    </row>
    <row r="463" spans="1:6">
      <c r="A463" s="90">
        <v>461</v>
      </c>
      <c r="B463" s="94" t="s">
        <v>223</v>
      </c>
      <c r="C463" s="89">
        <v>4</v>
      </c>
      <c r="D463" s="89">
        <v>688</v>
      </c>
      <c r="E463" s="97" t="s">
        <v>339</v>
      </c>
      <c r="F463" s="97" t="s">
        <v>339</v>
      </c>
    </row>
    <row r="464" spans="1:6">
      <c r="A464" s="90">
        <v>462</v>
      </c>
      <c r="B464" s="94" t="s">
        <v>99</v>
      </c>
      <c r="C464" s="89">
        <v>4</v>
      </c>
      <c r="D464" s="89">
        <v>1706</v>
      </c>
      <c r="E464" s="97" t="s">
        <v>339</v>
      </c>
      <c r="F464" s="97" t="s">
        <v>339</v>
      </c>
    </row>
    <row r="465" spans="1:6">
      <c r="A465" s="90">
        <v>463</v>
      </c>
      <c r="B465" s="94" t="s">
        <v>62</v>
      </c>
      <c r="C465" s="89">
        <v>4</v>
      </c>
      <c r="D465" s="89">
        <v>770</v>
      </c>
      <c r="E465" s="97" t="s">
        <v>339</v>
      </c>
      <c r="F465" s="97" t="s">
        <v>339</v>
      </c>
    </row>
    <row r="466" spans="1:6">
      <c r="A466" s="90">
        <v>464</v>
      </c>
      <c r="B466" s="94" t="s">
        <v>172</v>
      </c>
      <c r="C466" s="89">
        <v>4</v>
      </c>
      <c r="D466" s="89">
        <v>289</v>
      </c>
      <c r="E466" s="97" t="s">
        <v>339</v>
      </c>
      <c r="F466" s="97" t="s">
        <v>339</v>
      </c>
    </row>
    <row r="467" spans="1:6">
      <c r="A467" s="90">
        <v>465</v>
      </c>
      <c r="B467" s="94" t="s">
        <v>218</v>
      </c>
      <c r="C467" s="89">
        <v>4</v>
      </c>
      <c r="D467" s="89">
        <v>792</v>
      </c>
      <c r="E467" s="97" t="s">
        <v>339</v>
      </c>
      <c r="F467" s="97" t="s">
        <v>339</v>
      </c>
    </row>
    <row r="468" spans="1:6">
      <c r="A468" s="90">
        <v>466</v>
      </c>
      <c r="B468" s="94" t="s">
        <v>202</v>
      </c>
      <c r="C468" s="89">
        <v>4</v>
      </c>
      <c r="D468" s="89">
        <v>1261</v>
      </c>
      <c r="E468" s="97" t="s">
        <v>339</v>
      </c>
      <c r="F468" s="97" t="s">
        <v>339</v>
      </c>
    </row>
    <row r="469" spans="1:6">
      <c r="A469" s="90">
        <v>467</v>
      </c>
      <c r="B469" s="94" t="s">
        <v>186</v>
      </c>
      <c r="C469" s="89">
        <v>4</v>
      </c>
      <c r="D469" s="89">
        <v>1030</v>
      </c>
      <c r="E469" s="97" t="s">
        <v>339</v>
      </c>
      <c r="F469" s="97" t="s">
        <v>339</v>
      </c>
    </row>
    <row r="470" spans="1:6">
      <c r="A470" s="90">
        <v>468</v>
      </c>
      <c r="B470" s="94" t="s">
        <v>208</v>
      </c>
      <c r="C470" s="89">
        <v>4</v>
      </c>
      <c r="D470" s="89">
        <v>321</v>
      </c>
      <c r="E470" s="97" t="s">
        <v>339</v>
      </c>
      <c r="F470" s="97" t="s">
        <v>339</v>
      </c>
    </row>
    <row r="471" spans="1:6">
      <c r="A471" s="90">
        <v>469</v>
      </c>
      <c r="B471" s="94" t="s">
        <v>216</v>
      </c>
      <c r="C471" s="89">
        <v>4</v>
      </c>
      <c r="D471" s="89">
        <v>979</v>
      </c>
      <c r="E471" s="97" t="s">
        <v>339</v>
      </c>
      <c r="F471" s="97" t="s">
        <v>339</v>
      </c>
    </row>
    <row r="472" spans="1:6">
      <c r="A472" s="90">
        <v>470</v>
      </c>
      <c r="B472" s="94" t="s">
        <v>162</v>
      </c>
      <c r="C472" s="89">
        <v>4</v>
      </c>
      <c r="D472" s="89">
        <v>2057</v>
      </c>
      <c r="E472" s="97" t="s">
        <v>339</v>
      </c>
      <c r="F472" s="97" t="s">
        <v>339</v>
      </c>
    </row>
    <row r="473" spans="1:6">
      <c r="A473" s="90">
        <v>471</v>
      </c>
      <c r="B473" s="94" t="s">
        <v>164</v>
      </c>
      <c r="C473" s="89">
        <v>4</v>
      </c>
      <c r="D473" s="89">
        <v>849</v>
      </c>
      <c r="E473" s="97" t="s">
        <v>339</v>
      </c>
      <c r="F473" s="97" t="s">
        <v>339</v>
      </c>
    </row>
    <row r="474" spans="1:6">
      <c r="A474" s="90">
        <v>472</v>
      </c>
      <c r="B474" s="94" t="s">
        <v>78</v>
      </c>
      <c r="C474" s="89">
        <v>4</v>
      </c>
      <c r="D474" s="89">
        <v>412</v>
      </c>
      <c r="E474" s="97" t="s">
        <v>339</v>
      </c>
      <c r="F474" s="97" t="s">
        <v>339</v>
      </c>
    </row>
    <row r="475" spans="1:6">
      <c r="A475" s="90">
        <v>473</v>
      </c>
      <c r="B475" s="94" t="s">
        <v>357</v>
      </c>
      <c r="C475" s="89">
        <v>4</v>
      </c>
      <c r="D475" s="89">
        <v>141</v>
      </c>
      <c r="E475" s="97" t="s">
        <v>339</v>
      </c>
      <c r="F475" s="97" t="s">
        <v>339</v>
      </c>
    </row>
    <row r="476" spans="1:6">
      <c r="A476" s="90">
        <v>474</v>
      </c>
      <c r="B476" s="94" t="s">
        <v>207</v>
      </c>
      <c r="C476" s="89">
        <v>3</v>
      </c>
      <c r="D476" s="89">
        <v>1064</v>
      </c>
      <c r="E476" s="97" t="s">
        <v>339</v>
      </c>
      <c r="F476" s="97" t="s">
        <v>339</v>
      </c>
    </row>
    <row r="477" spans="1:6">
      <c r="A477" s="90">
        <v>475</v>
      </c>
      <c r="B477" s="94" t="s">
        <v>103</v>
      </c>
      <c r="C477" s="89">
        <v>3</v>
      </c>
      <c r="D477" s="89">
        <v>882</v>
      </c>
      <c r="E477" s="97" t="s">
        <v>339</v>
      </c>
      <c r="F477" s="97" t="s">
        <v>339</v>
      </c>
    </row>
    <row r="478" spans="1:6">
      <c r="A478" s="90">
        <v>476</v>
      </c>
      <c r="B478" s="94" t="s">
        <v>363</v>
      </c>
      <c r="C478" s="89">
        <v>3</v>
      </c>
      <c r="D478" s="89">
        <v>57</v>
      </c>
      <c r="E478" s="97" t="s">
        <v>339</v>
      </c>
      <c r="F478" s="97" t="s">
        <v>339</v>
      </c>
    </row>
    <row r="479" spans="1:6">
      <c r="A479" s="90">
        <v>477</v>
      </c>
      <c r="B479" s="94" t="s">
        <v>213</v>
      </c>
      <c r="C479" s="89">
        <v>3</v>
      </c>
      <c r="D479" s="89">
        <v>550</v>
      </c>
      <c r="E479" s="97" t="s">
        <v>339</v>
      </c>
      <c r="F479" s="97" t="s">
        <v>339</v>
      </c>
    </row>
    <row r="480" spans="1:6">
      <c r="A480" s="90">
        <v>478</v>
      </c>
      <c r="B480" s="94" t="s">
        <v>135</v>
      </c>
      <c r="C480" s="89">
        <v>3</v>
      </c>
      <c r="D480" s="89">
        <v>458</v>
      </c>
      <c r="E480" s="97" t="s">
        <v>339</v>
      </c>
      <c r="F480" s="97" t="s">
        <v>339</v>
      </c>
    </row>
    <row r="481" spans="1:6">
      <c r="A481" s="90">
        <v>479</v>
      </c>
      <c r="B481" s="94" t="s">
        <v>23</v>
      </c>
      <c r="C481" s="89">
        <v>3</v>
      </c>
      <c r="D481" s="89">
        <v>407</v>
      </c>
      <c r="E481" s="97" t="s">
        <v>339</v>
      </c>
      <c r="F481" s="97" t="s">
        <v>339</v>
      </c>
    </row>
    <row r="482" spans="1:6">
      <c r="A482" s="90">
        <v>480</v>
      </c>
      <c r="B482" s="94" t="s">
        <v>201</v>
      </c>
      <c r="C482" s="89">
        <v>3</v>
      </c>
      <c r="D482" s="89">
        <v>583</v>
      </c>
      <c r="E482" s="97" t="s">
        <v>339</v>
      </c>
      <c r="F482" s="97" t="s">
        <v>339</v>
      </c>
    </row>
    <row r="483" spans="1:6">
      <c r="A483" s="90">
        <v>481</v>
      </c>
      <c r="B483" s="94" t="s">
        <v>131</v>
      </c>
      <c r="C483" s="89">
        <v>3</v>
      </c>
      <c r="D483" s="89">
        <v>316</v>
      </c>
      <c r="E483" s="97" t="s">
        <v>339</v>
      </c>
      <c r="F483" s="97" t="s">
        <v>339</v>
      </c>
    </row>
    <row r="484" spans="1:6">
      <c r="A484" s="90">
        <v>482</v>
      </c>
      <c r="B484" s="94" t="s">
        <v>361</v>
      </c>
      <c r="C484" s="89">
        <v>3</v>
      </c>
      <c r="D484" s="89">
        <v>49</v>
      </c>
      <c r="E484" s="97" t="s">
        <v>339</v>
      </c>
      <c r="F484" s="97" t="s">
        <v>339</v>
      </c>
    </row>
    <row r="485" spans="1:6">
      <c r="A485" s="90">
        <v>483</v>
      </c>
      <c r="B485" s="94" t="s">
        <v>189</v>
      </c>
      <c r="C485" s="89">
        <v>3</v>
      </c>
      <c r="D485" s="89">
        <v>1231</v>
      </c>
      <c r="E485" s="97" t="s">
        <v>339</v>
      </c>
      <c r="F485" s="97" t="s">
        <v>339</v>
      </c>
    </row>
    <row r="486" spans="1:6">
      <c r="A486" s="90">
        <v>484</v>
      </c>
      <c r="B486" s="94" t="s">
        <v>154</v>
      </c>
      <c r="C486" s="89">
        <v>3</v>
      </c>
      <c r="D486" s="89">
        <v>588</v>
      </c>
      <c r="E486" s="97" t="s">
        <v>339</v>
      </c>
      <c r="F486" s="97" t="s">
        <v>339</v>
      </c>
    </row>
    <row r="487" spans="1:6">
      <c r="A487" s="90">
        <v>485</v>
      </c>
      <c r="B487" s="94" t="s">
        <v>351</v>
      </c>
      <c r="C487" s="89">
        <v>3</v>
      </c>
      <c r="D487" s="89">
        <v>27</v>
      </c>
      <c r="E487" s="97" t="s">
        <v>339</v>
      </c>
      <c r="F487" s="97" t="s">
        <v>339</v>
      </c>
    </row>
    <row r="488" spans="1:6">
      <c r="A488" s="90">
        <v>486</v>
      </c>
      <c r="B488" s="94" t="s">
        <v>224</v>
      </c>
      <c r="C488" s="89">
        <v>2</v>
      </c>
      <c r="D488" s="89">
        <v>746</v>
      </c>
      <c r="E488" s="97" t="s">
        <v>339</v>
      </c>
      <c r="F488" s="97" t="s">
        <v>339</v>
      </c>
    </row>
    <row r="489" spans="1:6">
      <c r="A489" s="90">
        <v>487</v>
      </c>
      <c r="B489" s="94" t="s">
        <v>184</v>
      </c>
      <c r="C489" s="89">
        <v>2</v>
      </c>
      <c r="D489" s="89">
        <v>503</v>
      </c>
      <c r="E489" s="97" t="s">
        <v>339</v>
      </c>
      <c r="F489" s="97" t="s">
        <v>339</v>
      </c>
    </row>
    <row r="490" spans="1:6">
      <c r="A490" s="90">
        <v>488</v>
      </c>
      <c r="B490" s="94" t="s">
        <v>102</v>
      </c>
      <c r="C490" s="89">
        <v>2</v>
      </c>
      <c r="D490" s="89">
        <v>433</v>
      </c>
      <c r="E490" s="97" t="s">
        <v>339</v>
      </c>
      <c r="F490" s="97" t="s">
        <v>339</v>
      </c>
    </row>
    <row r="491" spans="1:6">
      <c r="A491" s="90">
        <v>489</v>
      </c>
      <c r="B491" s="94" t="s">
        <v>145</v>
      </c>
      <c r="C491" s="89">
        <v>2</v>
      </c>
      <c r="D491" s="89">
        <v>2157</v>
      </c>
      <c r="E491" s="97" t="s">
        <v>339</v>
      </c>
      <c r="F491" s="97" t="s">
        <v>339</v>
      </c>
    </row>
    <row r="492" spans="1:6">
      <c r="A492" s="90">
        <v>490</v>
      </c>
      <c r="B492" s="94" t="s">
        <v>136</v>
      </c>
      <c r="C492" s="89">
        <v>2</v>
      </c>
      <c r="D492" s="89">
        <v>195</v>
      </c>
      <c r="E492" s="97" t="s">
        <v>339</v>
      </c>
      <c r="F492" s="97" t="s">
        <v>339</v>
      </c>
    </row>
    <row r="493" spans="1:6">
      <c r="A493" s="90">
        <v>491</v>
      </c>
      <c r="B493" s="94" t="s">
        <v>221</v>
      </c>
      <c r="C493" s="89">
        <v>2</v>
      </c>
      <c r="D493" s="89">
        <v>350</v>
      </c>
      <c r="E493" s="97" t="s">
        <v>339</v>
      </c>
      <c r="F493" s="97" t="s">
        <v>339</v>
      </c>
    </row>
    <row r="494" spans="1:6">
      <c r="A494" s="90">
        <v>492</v>
      </c>
      <c r="B494" s="94" t="s">
        <v>166</v>
      </c>
      <c r="C494" s="89">
        <v>2</v>
      </c>
      <c r="D494" s="89">
        <v>1172</v>
      </c>
      <c r="E494" s="97" t="s">
        <v>339</v>
      </c>
      <c r="F494" s="97" t="s">
        <v>339</v>
      </c>
    </row>
    <row r="495" spans="1:6">
      <c r="A495" s="90">
        <v>493</v>
      </c>
      <c r="B495" s="94" t="s">
        <v>362</v>
      </c>
      <c r="C495" s="89">
        <v>2</v>
      </c>
      <c r="D495" s="89">
        <v>97</v>
      </c>
      <c r="E495" s="97" t="s">
        <v>339</v>
      </c>
      <c r="F495" s="97" t="s">
        <v>339</v>
      </c>
    </row>
    <row r="496" spans="1:6">
      <c r="A496" s="90">
        <v>494</v>
      </c>
      <c r="B496" s="94" t="s">
        <v>209</v>
      </c>
      <c r="C496" s="89">
        <v>2</v>
      </c>
      <c r="D496" s="89">
        <v>624</v>
      </c>
      <c r="E496" s="97" t="s">
        <v>339</v>
      </c>
      <c r="F496" s="97" t="s">
        <v>339</v>
      </c>
    </row>
    <row r="497" spans="1:6">
      <c r="A497" s="90">
        <v>495</v>
      </c>
      <c r="B497" s="94" t="s">
        <v>111</v>
      </c>
      <c r="C497" s="89">
        <v>2</v>
      </c>
      <c r="D497" s="89">
        <v>190</v>
      </c>
      <c r="E497" s="97" t="s">
        <v>339</v>
      </c>
      <c r="F497" s="97" t="s">
        <v>339</v>
      </c>
    </row>
    <row r="498" spans="1:6">
      <c r="A498" s="90">
        <v>496</v>
      </c>
      <c r="B498" s="94" t="s">
        <v>197</v>
      </c>
      <c r="C498" s="89">
        <v>2</v>
      </c>
      <c r="D498" s="89">
        <v>1010</v>
      </c>
      <c r="E498" s="97" t="s">
        <v>339</v>
      </c>
      <c r="F498" s="97" t="s">
        <v>339</v>
      </c>
    </row>
    <row r="499" spans="1:6">
      <c r="A499" s="90">
        <v>497</v>
      </c>
      <c r="B499" s="94" t="s">
        <v>174</v>
      </c>
      <c r="C499" s="89">
        <v>2</v>
      </c>
      <c r="D499" s="89">
        <v>1475</v>
      </c>
      <c r="E499" s="97" t="s">
        <v>339</v>
      </c>
      <c r="F499" s="97" t="s">
        <v>339</v>
      </c>
    </row>
    <row r="500" spans="1:6">
      <c r="A500" s="90">
        <v>498</v>
      </c>
      <c r="B500" s="94" t="s">
        <v>214</v>
      </c>
      <c r="C500" s="89">
        <v>2</v>
      </c>
      <c r="D500" s="89">
        <v>639</v>
      </c>
      <c r="E500" s="97" t="s">
        <v>339</v>
      </c>
      <c r="F500" s="97" t="s">
        <v>339</v>
      </c>
    </row>
    <row r="501" spans="1:6">
      <c r="A501" s="90">
        <v>499</v>
      </c>
      <c r="B501" s="94" t="s">
        <v>210</v>
      </c>
      <c r="C501" s="89">
        <v>2</v>
      </c>
      <c r="D501" s="89">
        <v>554</v>
      </c>
      <c r="E501" s="97" t="s">
        <v>339</v>
      </c>
      <c r="F501" s="97" t="s">
        <v>339</v>
      </c>
    </row>
    <row r="502" spans="1:6">
      <c r="A502" s="90">
        <v>500</v>
      </c>
      <c r="B502" s="94" t="s">
        <v>132</v>
      </c>
      <c r="C502" s="89">
        <v>1</v>
      </c>
      <c r="D502" s="89">
        <v>206</v>
      </c>
      <c r="E502" s="97" t="s">
        <v>339</v>
      </c>
      <c r="F502" s="97" t="s">
        <v>339</v>
      </c>
    </row>
    <row r="503" spans="1:6">
      <c r="A503" s="90">
        <v>501</v>
      </c>
      <c r="B503" s="94" t="s">
        <v>157</v>
      </c>
      <c r="C503" s="89">
        <v>1</v>
      </c>
      <c r="D503" s="89">
        <v>533</v>
      </c>
      <c r="E503" s="97" t="s">
        <v>339</v>
      </c>
      <c r="F503" s="97" t="s">
        <v>339</v>
      </c>
    </row>
    <row r="504" spans="1:6">
      <c r="A504" s="90">
        <v>502</v>
      </c>
      <c r="B504" s="94" t="s">
        <v>169</v>
      </c>
      <c r="C504" s="89">
        <v>1</v>
      </c>
      <c r="D504" s="89">
        <v>162</v>
      </c>
      <c r="E504" s="97" t="s">
        <v>339</v>
      </c>
      <c r="F504" s="97" t="s">
        <v>339</v>
      </c>
    </row>
    <row r="505" spans="1:6">
      <c r="A505" s="90">
        <v>503</v>
      </c>
      <c r="B505" s="94" t="s">
        <v>364</v>
      </c>
      <c r="C505" s="89">
        <v>1</v>
      </c>
      <c r="D505" s="89">
        <v>36</v>
      </c>
      <c r="E505" s="97" t="s">
        <v>339</v>
      </c>
      <c r="F505" s="97" t="s">
        <v>339</v>
      </c>
    </row>
    <row r="506" spans="1:6">
      <c r="A506" s="90">
        <v>504</v>
      </c>
      <c r="B506" s="94" t="s">
        <v>359</v>
      </c>
      <c r="C506" s="89">
        <v>1</v>
      </c>
      <c r="D506" s="89">
        <v>13</v>
      </c>
      <c r="E506" s="97" t="s">
        <v>339</v>
      </c>
      <c r="F506" s="97" t="s">
        <v>339</v>
      </c>
    </row>
    <row r="507" spans="1:6">
      <c r="A507" s="90">
        <v>505</v>
      </c>
      <c r="B507" s="94" t="s">
        <v>147</v>
      </c>
      <c r="C507" s="89">
        <v>1</v>
      </c>
      <c r="D507" s="89">
        <v>250</v>
      </c>
      <c r="E507" s="97" t="s">
        <v>339</v>
      </c>
      <c r="F507" s="97" t="s">
        <v>339</v>
      </c>
    </row>
    <row r="508" spans="1:6">
      <c r="A508" s="90">
        <v>506</v>
      </c>
      <c r="B508" s="94" t="s">
        <v>222</v>
      </c>
      <c r="C508" s="89">
        <v>1</v>
      </c>
      <c r="D508" s="89">
        <v>1226</v>
      </c>
      <c r="E508" s="97" t="s">
        <v>339</v>
      </c>
      <c r="F508" s="97" t="s">
        <v>339</v>
      </c>
    </row>
    <row r="509" spans="1:6">
      <c r="A509" s="90">
        <v>507</v>
      </c>
      <c r="B509" s="94" t="s">
        <v>130</v>
      </c>
      <c r="C509" s="89">
        <v>1</v>
      </c>
      <c r="D509" s="89">
        <v>327</v>
      </c>
      <c r="E509" s="97" t="s">
        <v>339</v>
      </c>
      <c r="F509" s="97" t="s">
        <v>339</v>
      </c>
    </row>
    <row r="510" spans="1:6">
      <c r="A510" s="90">
        <v>508</v>
      </c>
      <c r="B510" s="94" t="s">
        <v>188</v>
      </c>
      <c r="C510" s="89">
        <v>1</v>
      </c>
      <c r="D510" s="89">
        <v>568</v>
      </c>
      <c r="E510" s="97" t="s">
        <v>339</v>
      </c>
      <c r="F510" s="97" t="s">
        <v>339</v>
      </c>
    </row>
    <row r="511" spans="1:6">
      <c r="A511" s="90">
        <v>509</v>
      </c>
      <c r="B511" s="94" t="s">
        <v>79</v>
      </c>
      <c r="C511" s="89">
        <v>1</v>
      </c>
      <c r="D511" s="89">
        <v>97</v>
      </c>
      <c r="E511" s="97" t="s">
        <v>339</v>
      </c>
      <c r="F511" s="97" t="s">
        <v>339</v>
      </c>
    </row>
    <row r="512" spans="1:6">
      <c r="A512" s="90">
        <v>510</v>
      </c>
      <c r="B512" s="94" t="s">
        <v>182</v>
      </c>
      <c r="C512" s="89">
        <v>1</v>
      </c>
      <c r="D512" s="89">
        <v>27</v>
      </c>
      <c r="E512" s="97" t="s">
        <v>339</v>
      </c>
      <c r="F512" s="97" t="s">
        <v>339</v>
      </c>
    </row>
    <row r="513" spans="2:2">
      <c r="B513" s="95"/>
    </row>
    <row r="514" spans="2:2">
      <c r="B514" s="95"/>
    </row>
  </sheetData>
  <sheetProtection algorithmName="SHA-512" hashValue="m+Spqvum/Daukrws2r9Uovgqa5EQhnf3LfYJxI6IWgSwnYqXKCOqRQflK9kM8v7+tKPZwtPBuecbPv3+MtiI7w==" saltValue="C6m+0wLSuH5wl6kA0zM4sA==" spinCount="100000" sheet="1" objects="1" scenarios="1"/>
  <pageMargins left="0.41666666666666669" right="0.1388888888888889" top="0.27777777777777779" bottom="0.1388888888888889" header="0" footer="0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2" sqref="B12"/>
    </sheetView>
  </sheetViews>
  <sheetFormatPr defaultRowHeight="15"/>
  <cols>
    <col min="1" max="1" width="22.5703125" customWidth="1"/>
    <col min="2" max="2" width="102.140625" customWidth="1"/>
  </cols>
  <sheetData>
    <row r="1" spans="1:3">
      <c r="A1" s="79" t="s">
        <v>316</v>
      </c>
      <c r="C1" s="80">
        <f>KRITÉRIÁ!D3</f>
        <v>0</v>
      </c>
    </row>
    <row r="2" spans="1:3">
      <c r="A2" s="2" t="s">
        <v>313</v>
      </c>
      <c r="B2" s="85"/>
    </row>
    <row r="3" spans="1:3">
      <c r="A3" s="2" t="s">
        <v>315</v>
      </c>
      <c r="B3" s="85"/>
    </row>
    <row r="4" spans="1:3">
      <c r="A4" s="2" t="s">
        <v>314</v>
      </c>
      <c r="B4" s="85"/>
    </row>
    <row r="5" spans="1:3">
      <c r="B5" s="1"/>
    </row>
    <row r="6" spans="1:3">
      <c r="A6" s="2" t="s">
        <v>313</v>
      </c>
      <c r="B6" s="85"/>
    </row>
    <row r="7" spans="1:3">
      <c r="A7" s="2" t="s">
        <v>315</v>
      </c>
      <c r="B7" s="85"/>
    </row>
    <row r="8" spans="1:3">
      <c r="A8" s="2" t="s">
        <v>314</v>
      </c>
      <c r="B8" s="85"/>
    </row>
    <row r="9" spans="1:3">
      <c r="B9" s="1"/>
    </row>
    <row r="10" spans="1:3">
      <c r="A10" s="2" t="s">
        <v>313</v>
      </c>
      <c r="B10" s="85"/>
    </row>
    <row r="11" spans="1:3">
      <c r="A11" s="2" t="s">
        <v>315</v>
      </c>
      <c r="B11" s="85"/>
    </row>
    <row r="12" spans="1:3">
      <c r="A12" s="2" t="s">
        <v>314</v>
      </c>
      <c r="B12" s="85"/>
    </row>
    <row r="13" spans="1:3">
      <c r="A13" s="4"/>
      <c r="B13" s="86"/>
    </row>
    <row r="14" spans="1:3">
      <c r="A14" s="2" t="s">
        <v>313</v>
      </c>
      <c r="B14" s="85"/>
    </row>
    <row r="15" spans="1:3">
      <c r="A15" s="2" t="s">
        <v>315</v>
      </c>
      <c r="B15" s="85"/>
    </row>
    <row r="16" spans="1:3">
      <c r="A16" s="2" t="s">
        <v>314</v>
      </c>
      <c r="B16" s="85"/>
    </row>
  </sheetData>
  <sheetProtection algorithmName="SHA-512" hashValue="cI+viWeBNOw1vpFT4PsSkgaKEW9hyJtQgGkSS80a+Y3EOSNlxvYTw/Futts4lsrA24jTB1J5i1ziPwdnQXU5GQ==" saltValue="iBPChytFVUxqN7/RKcMIF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6" sqref="B6:C10"/>
    </sheetView>
  </sheetViews>
  <sheetFormatPr defaultRowHeight="15"/>
  <cols>
    <col min="1" max="1" width="6.85546875" customWidth="1"/>
    <col min="2" max="2" width="96.7109375" customWidth="1"/>
    <col min="3" max="3" width="26.7109375" customWidth="1"/>
  </cols>
  <sheetData>
    <row r="1" spans="1:4">
      <c r="A1" s="79" t="str">
        <f>"Plnenie kritéria 14a aa - počet vysokocitovaných prác členov tímu máte "&amp;KRITÉRIÁ!E7</f>
        <v>Plnenie kritéria 14a aa - počet vysokocitovaných prác členov tímu máte splnené na 100%</v>
      </c>
    </row>
    <row r="2" spans="1:4">
      <c r="A2" s="79"/>
    </row>
    <row r="3" spans="1:4">
      <c r="A3" t="e">
        <f>"Uveďte "&amp;MIN(KRITÉRIÁ!D7,10)&amp;" prácu/práce/prác členov tímu, ktorá(é) bola(i) citované aspoň "&amp;KRITÉRIÁ!H7&amp;" krát vo WoS/SCOPUS (bez autocitácií)."</f>
        <v>#VALUE!</v>
      </c>
      <c r="B3" s="80"/>
      <c r="D3" s="80"/>
    </row>
    <row r="4" spans="1:4">
      <c r="B4" s="80"/>
      <c r="D4" s="80"/>
    </row>
    <row r="5" spans="1:4">
      <c r="A5" s="82" t="s">
        <v>247</v>
      </c>
      <c r="B5" s="2" t="s">
        <v>317</v>
      </c>
      <c r="C5" s="2" t="s">
        <v>318</v>
      </c>
    </row>
    <row r="6" spans="1:4">
      <c r="A6" s="82">
        <v>1</v>
      </c>
      <c r="B6" s="74"/>
      <c r="C6" s="81"/>
    </row>
    <row r="7" spans="1:4">
      <c r="A7" s="82">
        <v>2</v>
      </c>
      <c r="B7" s="74"/>
      <c r="C7" s="81"/>
    </row>
    <row r="8" spans="1:4">
      <c r="A8" s="82">
        <v>3</v>
      </c>
      <c r="B8" s="74"/>
      <c r="C8" s="81"/>
    </row>
    <row r="9" spans="1:4">
      <c r="A9" s="82">
        <v>4</v>
      </c>
      <c r="B9" s="74"/>
      <c r="C9" s="81"/>
    </row>
    <row r="10" spans="1:4">
      <c r="A10" s="82">
        <v>5</v>
      </c>
      <c r="B10" s="74"/>
      <c r="C10" s="81"/>
    </row>
    <row r="11" spans="1:4">
      <c r="A11" s="82">
        <v>6</v>
      </c>
      <c r="B11" s="74"/>
      <c r="C11" s="81"/>
    </row>
    <row r="12" spans="1:4">
      <c r="A12" s="82">
        <v>7</v>
      </c>
      <c r="B12" s="74"/>
      <c r="C12" s="81"/>
    </row>
    <row r="13" spans="1:4">
      <c r="A13" s="82">
        <v>8</v>
      </c>
      <c r="B13" s="74"/>
      <c r="C13" s="81"/>
    </row>
    <row r="14" spans="1:4">
      <c r="A14" s="82">
        <v>9</v>
      </c>
      <c r="B14" s="74"/>
      <c r="C14" s="81"/>
    </row>
    <row r="15" spans="1:4">
      <c r="A15" s="82">
        <v>10</v>
      </c>
      <c r="B15" s="74"/>
      <c r="C15" s="81"/>
    </row>
    <row r="16" spans="1:4">
      <c r="B16" t="s">
        <v>327</v>
      </c>
    </row>
    <row r="18" spans="1:3">
      <c r="A18" s="79" t="str">
        <f>"Plnenie kritéria 14a ab - počet prác za posledných 6 rokov s počtom citácií minimálne 10 máte "&amp;KRITÉRIÁ!E8</f>
        <v>Plnenie kritéria 14a ab - počet prác za posledných 6 rokov s počtom citácií minimálne 10 máte splnené na 100%</v>
      </c>
    </row>
    <row r="20" spans="1:3">
      <c r="A20" t="str">
        <f>"Uveďte "&amp;MIN(KRITÉRIÁ!D8,30)&amp;" prác členov tímu s minimálne 10 citáciami podľa WoS/SCOPUS bez autocitácií."</f>
        <v>Uveďte 30 prác členov tímu s minimálne 10 citáciami podľa WoS/SCOPUS bez autocitácií.</v>
      </c>
    </row>
    <row r="22" spans="1:3">
      <c r="A22" s="82" t="s">
        <v>247</v>
      </c>
      <c r="B22" s="2" t="s">
        <v>317</v>
      </c>
      <c r="C22" s="2" t="s">
        <v>318</v>
      </c>
    </row>
    <row r="23" spans="1:3">
      <c r="A23" s="82">
        <v>1</v>
      </c>
      <c r="B23" s="74"/>
      <c r="C23" s="74"/>
    </row>
    <row r="24" spans="1:3">
      <c r="A24" s="82">
        <v>2</v>
      </c>
      <c r="B24" s="74"/>
      <c r="C24" s="74"/>
    </row>
    <row r="25" spans="1:3">
      <c r="A25" s="82">
        <v>3</v>
      </c>
      <c r="B25" s="74"/>
      <c r="C25" s="74"/>
    </row>
    <row r="26" spans="1:3">
      <c r="A26" s="82">
        <v>4</v>
      </c>
      <c r="B26" s="74"/>
      <c r="C26" s="74"/>
    </row>
    <row r="27" spans="1:3">
      <c r="A27" s="82">
        <v>5</v>
      </c>
      <c r="B27" s="74"/>
      <c r="C27" s="74"/>
    </row>
    <row r="28" spans="1:3">
      <c r="A28" s="82">
        <v>6</v>
      </c>
      <c r="B28" s="74"/>
      <c r="C28" s="74"/>
    </row>
    <row r="29" spans="1:3">
      <c r="A29" s="82">
        <v>7</v>
      </c>
      <c r="B29" s="74"/>
      <c r="C29" s="74"/>
    </row>
    <row r="30" spans="1:3">
      <c r="A30" s="82">
        <v>8</v>
      </c>
      <c r="B30" s="74"/>
      <c r="C30" s="74"/>
    </row>
    <row r="31" spans="1:3">
      <c r="A31" s="82">
        <v>9</v>
      </c>
      <c r="B31" s="74"/>
      <c r="C31" s="74"/>
    </row>
    <row r="32" spans="1:3">
      <c r="A32" s="82">
        <v>10</v>
      </c>
      <c r="B32" s="74"/>
      <c r="C32" s="74"/>
    </row>
    <row r="33" spans="1:3">
      <c r="A33" s="82">
        <v>11</v>
      </c>
      <c r="B33" s="74"/>
      <c r="C33" s="74"/>
    </row>
    <row r="34" spans="1:3">
      <c r="A34" s="82">
        <v>12</v>
      </c>
      <c r="B34" s="74"/>
      <c r="C34" s="74"/>
    </row>
    <row r="35" spans="1:3">
      <c r="A35" s="82">
        <v>13</v>
      </c>
      <c r="B35" s="74"/>
      <c r="C35" s="74"/>
    </row>
    <row r="36" spans="1:3">
      <c r="A36" s="82">
        <v>14</v>
      </c>
      <c r="B36" s="74"/>
      <c r="C36" s="74"/>
    </row>
    <row r="37" spans="1:3">
      <c r="A37" s="82">
        <v>15</v>
      </c>
      <c r="B37" s="74"/>
      <c r="C37" s="74"/>
    </row>
    <row r="38" spans="1:3">
      <c r="A38" s="82">
        <v>16</v>
      </c>
      <c r="B38" s="74"/>
      <c r="C38" s="74"/>
    </row>
    <row r="39" spans="1:3">
      <c r="A39" s="82">
        <v>17</v>
      </c>
      <c r="B39" s="74"/>
      <c r="C39" s="74"/>
    </row>
    <row r="40" spans="1:3">
      <c r="A40" s="82">
        <v>18</v>
      </c>
      <c r="B40" s="74"/>
      <c r="C40" s="74"/>
    </row>
    <row r="41" spans="1:3">
      <c r="A41" s="82">
        <v>19</v>
      </c>
      <c r="B41" s="74"/>
      <c r="C41" s="74"/>
    </row>
    <row r="42" spans="1:3">
      <c r="A42" s="82">
        <v>20</v>
      </c>
      <c r="B42" s="74"/>
      <c r="C42" s="74"/>
    </row>
    <row r="43" spans="1:3">
      <c r="A43" s="82">
        <v>21</v>
      </c>
      <c r="B43" s="74"/>
      <c r="C43" s="74"/>
    </row>
    <row r="44" spans="1:3">
      <c r="A44" s="82">
        <v>22</v>
      </c>
      <c r="B44" s="74"/>
      <c r="C44" s="74"/>
    </row>
    <row r="45" spans="1:3">
      <c r="A45" s="82">
        <v>23</v>
      </c>
      <c r="B45" s="74"/>
      <c r="C45" s="74"/>
    </row>
    <row r="46" spans="1:3">
      <c r="A46" s="82">
        <v>24</v>
      </c>
      <c r="B46" s="74"/>
      <c r="C46" s="74"/>
    </row>
    <row r="47" spans="1:3">
      <c r="A47" s="82">
        <v>25</v>
      </c>
      <c r="B47" s="74"/>
      <c r="C47" s="74"/>
    </row>
    <row r="48" spans="1:3">
      <c r="A48" s="82">
        <v>26</v>
      </c>
      <c r="B48" s="74"/>
      <c r="C48" s="74"/>
    </row>
    <row r="49" spans="1:3">
      <c r="A49" s="82">
        <v>27</v>
      </c>
      <c r="B49" s="74"/>
      <c r="C49" s="74"/>
    </row>
    <row r="50" spans="1:3">
      <c r="A50" s="82">
        <v>28</v>
      </c>
      <c r="B50" s="74"/>
      <c r="C50" s="74"/>
    </row>
    <row r="51" spans="1:3">
      <c r="A51" s="82">
        <v>29</v>
      </c>
      <c r="B51" s="74"/>
      <c r="C51" s="74"/>
    </row>
    <row r="52" spans="1:3">
      <c r="A52" s="82">
        <v>30</v>
      </c>
      <c r="B52" s="74"/>
      <c r="C52" s="74"/>
    </row>
    <row r="53" spans="1:3">
      <c r="B53" t="s">
        <v>327</v>
      </c>
    </row>
    <row r="55" spans="1:3">
      <c r="A55" s="79" t="str">
        <f>"Plnenie kritéria 14a ac - H-index tímu máte "&amp;KRITÉRIÁ!E9</f>
        <v>Plnenie kritéria 14a ac - H-index tímu máte nesplnené</v>
      </c>
    </row>
    <row r="57" spans="1:3">
      <c r="A57" t="e">
        <f>"Uveďte "&amp;MIN(KRITÉRIÁ!D9,30)&amp;" prác členov tímu s minimálne "&amp;KRITÉRIÁ!J9&amp;" citáciami podľa WoS/SCOPUS bez autocitácií. Prácu/práce v počte "&amp;KRITÉRIÁ!D10&amp;" , ktorej/ktorých spoluautorom je mladý vedecký pracovník zvýraznite"</f>
        <v>#VALUE!</v>
      </c>
    </row>
    <row r="59" spans="1:3">
      <c r="A59" s="82" t="s">
        <v>247</v>
      </c>
      <c r="B59" s="2" t="s">
        <v>317</v>
      </c>
      <c r="C59" s="2" t="s">
        <v>318</v>
      </c>
    </row>
    <row r="60" spans="1:3">
      <c r="A60" s="82">
        <v>1</v>
      </c>
      <c r="B60" s="74"/>
      <c r="C60" s="74"/>
    </row>
    <row r="61" spans="1:3">
      <c r="A61" s="82">
        <v>2</v>
      </c>
      <c r="B61" s="74"/>
      <c r="C61" s="74"/>
    </row>
    <row r="62" spans="1:3">
      <c r="A62" s="82">
        <v>3</v>
      </c>
      <c r="B62" s="74"/>
      <c r="C62" s="74"/>
    </row>
    <row r="63" spans="1:3">
      <c r="A63" s="82">
        <v>4</v>
      </c>
      <c r="B63" s="74"/>
      <c r="C63" s="74"/>
    </row>
    <row r="64" spans="1:3">
      <c r="A64" s="82">
        <v>5</v>
      </c>
      <c r="B64" s="74"/>
      <c r="C64" s="74"/>
    </row>
    <row r="65" spans="1:3">
      <c r="A65" s="82">
        <v>6</v>
      </c>
      <c r="B65" s="74"/>
      <c r="C65" s="74"/>
    </row>
    <row r="66" spans="1:3">
      <c r="A66" s="82">
        <v>7</v>
      </c>
      <c r="B66" s="74"/>
      <c r="C66" s="74"/>
    </row>
    <row r="67" spans="1:3">
      <c r="A67" s="82">
        <v>8</v>
      </c>
      <c r="B67" s="74"/>
      <c r="C67" s="74"/>
    </row>
    <row r="68" spans="1:3">
      <c r="A68" s="82">
        <v>9</v>
      </c>
      <c r="B68" s="74"/>
      <c r="C68" s="74"/>
    </row>
    <row r="69" spans="1:3">
      <c r="A69" s="82">
        <v>10</v>
      </c>
      <c r="B69" s="74"/>
      <c r="C69" s="74"/>
    </row>
    <row r="70" spans="1:3">
      <c r="A70" s="82">
        <v>11</v>
      </c>
      <c r="B70" s="74"/>
      <c r="C70" s="74"/>
    </row>
    <row r="71" spans="1:3">
      <c r="A71" s="82">
        <v>12</v>
      </c>
      <c r="B71" s="74"/>
      <c r="C71" s="74"/>
    </row>
    <row r="72" spans="1:3">
      <c r="A72" s="82">
        <v>13</v>
      </c>
      <c r="B72" s="74"/>
      <c r="C72" s="74"/>
    </row>
    <row r="73" spans="1:3">
      <c r="A73" s="82">
        <v>14</v>
      </c>
      <c r="B73" s="74"/>
      <c r="C73" s="74"/>
    </row>
    <row r="74" spans="1:3">
      <c r="A74" s="82">
        <v>15</v>
      </c>
      <c r="B74" s="74"/>
      <c r="C74" s="74"/>
    </row>
    <row r="75" spans="1:3">
      <c r="A75" s="82">
        <v>16</v>
      </c>
      <c r="B75" s="74"/>
      <c r="C75" s="74"/>
    </row>
    <row r="76" spans="1:3">
      <c r="A76" s="82">
        <v>17</v>
      </c>
      <c r="B76" s="74"/>
      <c r="C76" s="74"/>
    </row>
    <row r="77" spans="1:3">
      <c r="A77" s="82">
        <v>18</v>
      </c>
      <c r="B77" s="74"/>
      <c r="C77" s="74"/>
    </row>
    <row r="78" spans="1:3">
      <c r="A78" s="82">
        <v>19</v>
      </c>
      <c r="B78" s="74"/>
      <c r="C78" s="74"/>
    </row>
    <row r="79" spans="1:3">
      <c r="A79" s="82">
        <v>20</v>
      </c>
      <c r="B79" s="74"/>
      <c r="C79" s="74"/>
    </row>
    <row r="80" spans="1:3">
      <c r="A80" s="82">
        <v>21</v>
      </c>
      <c r="B80" s="74"/>
      <c r="C80" s="74"/>
    </row>
    <row r="81" spans="1:3">
      <c r="A81" s="82">
        <v>22</v>
      </c>
      <c r="B81" s="74"/>
      <c r="C81" s="74"/>
    </row>
    <row r="82" spans="1:3">
      <c r="A82" s="82">
        <v>23</v>
      </c>
      <c r="B82" s="74"/>
      <c r="C82" s="74"/>
    </row>
    <row r="83" spans="1:3">
      <c r="A83" s="82">
        <v>24</v>
      </c>
      <c r="B83" s="74"/>
      <c r="C83" s="74"/>
    </row>
    <row r="84" spans="1:3">
      <c r="A84" s="82">
        <v>25</v>
      </c>
      <c r="B84" s="74"/>
      <c r="C84" s="74"/>
    </row>
    <row r="85" spans="1:3">
      <c r="A85" s="82">
        <v>26</v>
      </c>
      <c r="B85" s="74"/>
      <c r="C85" s="74"/>
    </row>
    <row r="86" spans="1:3">
      <c r="A86" s="82">
        <v>27</v>
      </c>
      <c r="B86" s="74"/>
      <c r="C86" s="74"/>
    </row>
    <row r="87" spans="1:3">
      <c r="A87" s="82">
        <v>28</v>
      </c>
      <c r="B87" s="74"/>
      <c r="C87" s="74"/>
    </row>
    <row r="88" spans="1:3">
      <c r="A88" s="82">
        <v>29</v>
      </c>
      <c r="B88" s="74"/>
      <c r="C88" s="74"/>
    </row>
    <row r="89" spans="1:3">
      <c r="A89" s="82">
        <v>30</v>
      </c>
      <c r="B89" s="74"/>
      <c r="C89" s="74"/>
    </row>
    <row r="90" spans="1:3">
      <c r="B90" t="s">
        <v>327</v>
      </c>
    </row>
    <row r="92" spans="1:3">
      <c r="A92" s="79" t="str">
        <f>"Plnenie kritéria 14a ad - knižné diela v zahranič. vydavateľstvách. (kategórie AAA,ABC) máte "&amp;KRITÉRIÁ!E11</f>
        <v>Plnenie kritéria 14a ad - knižné diela v zahranič. vydavateľstvách. (kategórie AAA,ABC) máte nesplnené</v>
      </c>
    </row>
    <row r="94" spans="1:3">
      <c r="A94" t="str">
        <f>"Uveďte "&amp;MIN(KRITÉRIÁ!D11,8)&amp;" knižných diel kategórie AAA, ABC vydaných v renomovaných zahraničných vydavateľstvách"</f>
        <v>Uveďte 8 knižných diel kategórie AAA, ABC vydaných v renomovaných zahraničných vydavateľstvách</v>
      </c>
    </row>
    <row r="96" spans="1:3">
      <c r="A96" s="82" t="s">
        <v>247</v>
      </c>
      <c r="B96" s="3" t="s">
        <v>319</v>
      </c>
      <c r="C96" s="83"/>
    </row>
    <row r="97" spans="1:3">
      <c r="A97" s="82">
        <v>1</v>
      </c>
      <c r="B97" s="75"/>
      <c r="C97" s="83"/>
    </row>
    <row r="98" spans="1:3">
      <c r="A98" s="82">
        <v>2</v>
      </c>
      <c r="B98" s="75"/>
      <c r="C98" s="83"/>
    </row>
    <row r="99" spans="1:3">
      <c r="A99" s="82">
        <v>3</v>
      </c>
      <c r="B99" s="75"/>
      <c r="C99" s="83"/>
    </row>
    <row r="100" spans="1:3">
      <c r="A100" s="82">
        <v>4</v>
      </c>
      <c r="B100" s="75"/>
      <c r="C100" s="83"/>
    </row>
    <row r="101" spans="1:3">
      <c r="A101" s="82">
        <v>5</v>
      </c>
      <c r="B101" s="75"/>
      <c r="C101" s="83"/>
    </row>
    <row r="102" spans="1:3">
      <c r="A102" s="82">
        <v>6</v>
      </c>
      <c r="B102" s="75"/>
      <c r="C102" s="83"/>
    </row>
    <row r="103" spans="1:3">
      <c r="A103" s="82">
        <v>7</v>
      </c>
      <c r="B103" s="75"/>
      <c r="C103" s="83"/>
    </row>
    <row r="104" spans="1:3">
      <c r="A104" s="82">
        <v>8</v>
      </c>
      <c r="B104" s="75"/>
      <c r="C104" s="83"/>
    </row>
    <row r="105" spans="1:3">
      <c r="B105" t="s">
        <v>328</v>
      </c>
    </row>
  </sheetData>
  <sheetProtection algorithmName="SHA-512" hashValue="mfmhAy9uExx+LUoIxCBhTa3TfG9EQza0Q+kex95lOJ7d7sY/V8u6g9PwtQ3DlPMLF8eswpbg3tWimAcAzKnTdQ==" saltValue="VyKYGXcrfjgVdUjoIuW3mQ==" spinCount="100000" sheet="1" objects="1" scenarios="1" selectLockedCells="1"/>
  <conditionalFormatting sqref="C23:C52">
    <cfRule type="cellIs" dxfId="5" priority="15" operator="lessThan">
      <formula>10</formula>
    </cfRule>
    <cfRule type="cellIs" dxfId="4" priority="16" operator="greaterThanOrEqual">
      <formula>10</formula>
    </cfRule>
    <cfRule type="cellIs" priority="17" operator="greaterThanOrEqual">
      <formula>10</formula>
    </cfRule>
  </conditionalFormatting>
  <conditionalFormatting sqref="C60:C89">
    <cfRule type="cellIs" dxfId="3" priority="12" operator="lessThan">
      <formula>10</formula>
    </cfRule>
    <cfRule type="cellIs" dxfId="2" priority="13" operator="greaterThanOrEqual">
      <formula>10</formula>
    </cfRule>
    <cfRule type="cellIs" priority="14" operator="greaterThanOrEqual">
      <formula>10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operator="lessThan" id="{A5753DF4-1DB7-48F2-A692-CC0E9D0BF758}">
            <xm:f>KRITÉRIÁ!$H$7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greaterThanOrEqual" id="{0D8C2957-3366-40BE-9823-3801759FC48F}">
            <xm:f>KRITÉRIÁ!$H$7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C6:C15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64" workbookViewId="0">
      <selection activeCell="B74" sqref="B74:C82"/>
    </sheetView>
  </sheetViews>
  <sheetFormatPr defaultRowHeight="15"/>
  <cols>
    <col min="1" max="1" width="6.42578125" customWidth="1"/>
    <col min="2" max="2" width="125" customWidth="1"/>
    <col min="3" max="3" width="26.5703125" customWidth="1"/>
  </cols>
  <sheetData>
    <row r="1" spans="1:2">
      <c r="A1" s="79" t="str">
        <f>"Plnenie kritéria 14b ba - Dokladovateľné vystúpenia na medzinárodných kongresoch so zameraním na obor máte "&amp;KRITÉRIÁ!E7</f>
        <v>Plnenie kritéria 14b ba - Dokladovateľné vystúpenia na medzinárodných kongresoch so zameraním na obor máte splnené na 100%</v>
      </c>
    </row>
    <row r="3" spans="1:2">
      <c r="A3" t="str">
        <f>"Uveďte identifikáciu "&amp;MIN(KRITÉRIÁ!D13,10)&amp;" vystúpenia/vystúpení členov tímu na medzinárodných kongresoch"</f>
        <v>Uveďte identifikáciu 10 vystúpenia/vystúpení členov tímu na medzinárodných kongresoch</v>
      </c>
    </row>
    <row r="5" spans="1:2">
      <c r="A5" s="82" t="s">
        <v>247</v>
      </c>
      <c r="B5" s="2" t="s">
        <v>320</v>
      </c>
    </row>
    <row r="6" spans="1:2">
      <c r="A6" s="82">
        <v>1</v>
      </c>
      <c r="B6" s="74"/>
    </row>
    <row r="7" spans="1:2">
      <c r="A7" s="82">
        <v>2</v>
      </c>
      <c r="B7" s="74"/>
    </row>
    <row r="8" spans="1:2">
      <c r="A8" s="82">
        <v>3</v>
      </c>
      <c r="B8" s="74"/>
    </row>
    <row r="9" spans="1:2">
      <c r="A9" s="82">
        <v>4</v>
      </c>
      <c r="B9" s="74"/>
    </row>
    <row r="10" spans="1:2">
      <c r="A10" s="82">
        <v>5</v>
      </c>
      <c r="B10" s="74"/>
    </row>
    <row r="11" spans="1:2">
      <c r="A11" s="82">
        <v>6</v>
      </c>
      <c r="B11" s="74"/>
    </row>
    <row r="12" spans="1:2">
      <c r="A12" s="82">
        <v>7</v>
      </c>
      <c r="B12" s="74"/>
    </row>
    <row r="13" spans="1:2">
      <c r="A13" s="82">
        <v>8</v>
      </c>
      <c r="B13" s="74"/>
    </row>
    <row r="14" spans="1:2">
      <c r="A14" s="82">
        <v>9</v>
      </c>
      <c r="B14" s="74"/>
    </row>
    <row r="15" spans="1:2">
      <c r="A15" s="82">
        <v>10</v>
      </c>
      <c r="B15" s="74"/>
    </row>
    <row r="16" spans="1:2">
      <c r="B16" t="s">
        <v>325</v>
      </c>
    </row>
    <row r="18" spans="1:2">
      <c r="A18" s="79" t="str">
        <f>"Plnenie kritéria 14b bb - Medzinárodné ocenenie v danom obore máte "&amp;KRITÉRIÁ!E14</f>
        <v>Plnenie kritéria 14b bb - Medzinárodné ocenenie v danom obore máte nesplnené</v>
      </c>
    </row>
    <row r="20" spans="1:2">
      <c r="A20" t="str">
        <f>"Uveďte identifikáciu "&amp;MIN(KRITÉRIÁ!D14,10)&amp;" medzinárodných ocenení členov tímu."</f>
        <v>Uveďte identifikáciu 10 medzinárodných ocenení členov tímu.</v>
      </c>
    </row>
    <row r="22" spans="1:2">
      <c r="A22" s="82" t="s">
        <v>247</v>
      </c>
      <c r="B22" s="2" t="s">
        <v>321</v>
      </c>
    </row>
    <row r="23" spans="1:2">
      <c r="A23" s="82">
        <v>1</v>
      </c>
      <c r="B23" s="74"/>
    </row>
    <row r="24" spans="1:2">
      <c r="A24" s="82">
        <v>2</v>
      </c>
      <c r="B24" s="74"/>
    </row>
    <row r="25" spans="1:2">
      <c r="A25" s="82">
        <v>3</v>
      </c>
      <c r="B25" s="74"/>
    </row>
    <row r="26" spans="1:2">
      <c r="A26" s="82">
        <v>4</v>
      </c>
      <c r="B26" s="74"/>
    </row>
    <row r="27" spans="1:2">
      <c r="A27" s="82">
        <v>5</v>
      </c>
      <c r="B27" s="74"/>
    </row>
    <row r="28" spans="1:2">
      <c r="A28" s="82">
        <v>6</v>
      </c>
      <c r="B28" s="74"/>
    </row>
    <row r="29" spans="1:2">
      <c r="A29" s="82">
        <v>7</v>
      </c>
      <c r="B29" s="74"/>
    </row>
    <row r="30" spans="1:2">
      <c r="A30" s="82">
        <v>8</v>
      </c>
      <c r="B30" s="74"/>
    </row>
    <row r="31" spans="1:2">
      <c r="A31" s="82">
        <v>9</v>
      </c>
      <c r="B31" s="74"/>
    </row>
    <row r="32" spans="1:2">
      <c r="A32" s="82">
        <v>10</v>
      </c>
      <c r="B32" s="74"/>
    </row>
    <row r="33" spans="1:2">
      <c r="B33" t="s">
        <v>326</v>
      </c>
    </row>
    <row r="35" spans="1:2">
      <c r="A35" s="79" t="str">
        <f>"Plnenie kritéria 14b bc - Účasť na medzinárodných projektoch, grantoch máte "&amp;KRITÉRIÁ!E15</f>
        <v>Plnenie kritéria 14b bc - Účasť na medzinárodných projektoch, grantoch máte nesplnené</v>
      </c>
    </row>
    <row r="37" spans="1:2">
      <c r="A37" t="str">
        <f>"Uveďte identifikáciu "&amp;MIN(KRITÉRIÁ!D15,10)&amp;" účastí členov tímu na medzinárodných grantoch."</f>
        <v>Uveďte identifikáciu 10 účastí členov tímu na medzinárodných grantoch.</v>
      </c>
    </row>
    <row r="39" spans="1:2">
      <c r="A39" s="82" t="s">
        <v>247</v>
      </c>
      <c r="B39" s="2" t="s">
        <v>322</v>
      </c>
    </row>
    <row r="40" spans="1:2">
      <c r="A40" s="82">
        <v>1</v>
      </c>
      <c r="B40" s="74"/>
    </row>
    <row r="41" spans="1:2">
      <c r="A41" s="82">
        <v>2</v>
      </c>
      <c r="B41" s="74"/>
    </row>
    <row r="42" spans="1:2">
      <c r="A42" s="82">
        <v>3</v>
      </c>
      <c r="B42" s="74"/>
    </row>
    <row r="43" spans="1:2">
      <c r="A43" s="82">
        <v>4</v>
      </c>
      <c r="B43" s="74"/>
    </row>
    <row r="44" spans="1:2">
      <c r="A44" s="82">
        <v>5</v>
      </c>
      <c r="B44" s="74"/>
    </row>
    <row r="45" spans="1:2">
      <c r="A45" s="82">
        <v>6</v>
      </c>
      <c r="B45" s="87"/>
    </row>
    <row r="46" spans="1:2">
      <c r="A46" s="82">
        <v>7</v>
      </c>
      <c r="B46" s="74"/>
    </row>
    <row r="47" spans="1:2">
      <c r="A47" s="82">
        <v>8</v>
      </c>
      <c r="B47" s="74"/>
    </row>
    <row r="48" spans="1:2">
      <c r="A48" s="82">
        <v>9</v>
      </c>
      <c r="B48" s="74"/>
    </row>
    <row r="49" spans="1:2">
      <c r="A49" s="82">
        <v>10</v>
      </c>
      <c r="B49" s="74"/>
    </row>
    <row r="52" spans="1:2">
      <c r="A52" s="79" t="str">
        <f>"Plnenie kritéria 14b bd - Člen tímu je voleným členom vedeckej alebo umeleckej spoločnosti, člen redakčnej rady vedeckého časopisu  indexovanom v Scopus/WoS máte "&amp;KRITÉRIÁ!E16</f>
        <v>Plnenie kritéria 14b bd - Člen tímu je voleným členom vedeckej alebo umeleckej spoločnosti, člen redakčnej rady vedeckého časopisu  indexovanom v Scopus/WoS máte nesplnené</v>
      </c>
    </row>
    <row r="54" spans="1:2">
      <c r="A54" t="str">
        <f>"Uveďte identifikáciu "&amp;MIN(KRITÉRIÁ!D16,10)&amp;" volených členstiev tímu vo vedeckých alebo umeleckých spoločnostiach alebo členstiev v redakčných radách časopisoch indexovaných v SCOPUS/WoS."</f>
        <v>Uveďte identifikáciu 10 volených členstiev tímu vo vedeckých alebo umeleckých spoločnostiach alebo členstiev v redakčných radách časopisoch indexovaných v SCOPUS/WoS.</v>
      </c>
    </row>
    <row r="56" spans="1:2">
      <c r="A56" s="82" t="s">
        <v>247</v>
      </c>
      <c r="B56" s="2" t="s">
        <v>323</v>
      </c>
    </row>
    <row r="57" spans="1:2">
      <c r="A57" s="82">
        <v>1</v>
      </c>
      <c r="B57" s="74"/>
    </row>
    <row r="58" spans="1:2">
      <c r="A58" s="82">
        <v>2</v>
      </c>
      <c r="B58" s="74"/>
    </row>
    <row r="59" spans="1:2">
      <c r="A59" s="82">
        <v>3</v>
      </c>
      <c r="B59" s="74"/>
    </row>
    <row r="60" spans="1:2">
      <c r="A60" s="82">
        <v>4</v>
      </c>
      <c r="B60" s="74"/>
    </row>
    <row r="61" spans="1:2">
      <c r="A61" s="82">
        <v>5</v>
      </c>
      <c r="B61" s="74"/>
    </row>
    <row r="62" spans="1:2">
      <c r="A62" s="82">
        <v>6</v>
      </c>
      <c r="B62" s="74"/>
    </row>
    <row r="63" spans="1:2">
      <c r="A63" s="82">
        <v>7</v>
      </c>
      <c r="B63" s="74"/>
    </row>
    <row r="64" spans="1:2">
      <c r="A64" s="82">
        <v>8</v>
      </c>
      <c r="B64" s="74"/>
    </row>
    <row r="65" spans="1:3">
      <c r="A65" s="82">
        <v>9</v>
      </c>
      <c r="B65" s="74"/>
    </row>
    <row r="66" spans="1:3">
      <c r="A66" s="82">
        <v>10</v>
      </c>
      <c r="B66" s="74"/>
    </row>
    <row r="69" spans="1:3">
      <c r="A69" s="79" t="str">
        <f>"Plnenie kritéria 14b be - Publikácie s medzinárodným autorským kolektívom (autorský kolektív minimálne z 3 rôznych krajín - UNIZA + 2 zahraničné pracoviská z 2 rôznych krajín) máte "&amp;KRITÉRIÁ!E17</f>
        <v>Plnenie kritéria 14b be - Publikácie s medzinárodným autorským kolektívom (autorský kolektív minimálne z 3 rôznych krajín - UNIZA + 2 zahraničné pracoviská z 2 rôznych krajín) máte splnené</v>
      </c>
    </row>
    <row r="71" spans="1:3">
      <c r="A71" t="str">
        <f>"Uveďte "&amp;MIN(KRITÉRIÁ!D17,20)&amp;" prác s medzinárodným autorským kolektívom + uveďte počet citácií na uvedené práce, pričom "&amp;KRITÉRIÁ!D17/2&amp;" publikácií musí mať minimálne 5 citácií."</f>
        <v>Uveďte 20 prác s medzinárodným autorským kolektívom + uveďte počet citácií na uvedené práce, pričom 0 publikácií musí mať minimálne 5 citácií.</v>
      </c>
    </row>
    <row r="73" spans="1:3">
      <c r="A73" s="82" t="s">
        <v>247</v>
      </c>
      <c r="B73" s="2" t="s">
        <v>317</v>
      </c>
      <c r="C73" s="84" t="s">
        <v>324</v>
      </c>
    </row>
    <row r="74" spans="1:3">
      <c r="A74" s="82">
        <v>1</v>
      </c>
      <c r="B74" s="74"/>
      <c r="C74" s="81"/>
    </row>
    <row r="75" spans="1:3">
      <c r="A75" s="82">
        <v>2</v>
      </c>
      <c r="B75" s="74"/>
      <c r="C75" s="81"/>
    </row>
    <row r="76" spans="1:3">
      <c r="A76" s="82">
        <v>3</v>
      </c>
      <c r="B76" s="74"/>
      <c r="C76" s="81"/>
    </row>
    <row r="77" spans="1:3">
      <c r="A77" s="82">
        <v>4</v>
      </c>
      <c r="B77" s="74"/>
      <c r="C77" s="81"/>
    </row>
    <row r="78" spans="1:3">
      <c r="A78" s="82">
        <v>5</v>
      </c>
      <c r="B78" s="74"/>
      <c r="C78" s="81"/>
    </row>
    <row r="79" spans="1:3">
      <c r="A79" s="82">
        <v>6</v>
      </c>
      <c r="B79" s="74"/>
      <c r="C79" s="81"/>
    </row>
    <row r="80" spans="1:3">
      <c r="A80" s="82">
        <v>7</v>
      </c>
      <c r="B80" s="74"/>
      <c r="C80" s="81"/>
    </row>
    <row r="81" spans="1:3">
      <c r="A81" s="82">
        <v>8</v>
      </c>
      <c r="B81" s="74"/>
      <c r="C81" s="81"/>
    </row>
    <row r="82" spans="1:3">
      <c r="A82" s="82">
        <v>9</v>
      </c>
      <c r="B82" s="74"/>
      <c r="C82" s="81"/>
    </row>
    <row r="83" spans="1:3">
      <c r="A83" s="82">
        <v>10</v>
      </c>
      <c r="B83" s="74"/>
      <c r="C83" s="81"/>
    </row>
    <row r="84" spans="1:3">
      <c r="A84" s="82">
        <v>11</v>
      </c>
      <c r="B84" s="74"/>
      <c r="C84" s="81"/>
    </row>
    <row r="85" spans="1:3">
      <c r="A85" s="82">
        <v>12</v>
      </c>
      <c r="B85" s="74"/>
      <c r="C85" s="81"/>
    </row>
    <row r="86" spans="1:3">
      <c r="A86" s="82">
        <v>13</v>
      </c>
      <c r="B86" s="74"/>
      <c r="C86" s="81"/>
    </row>
    <row r="87" spans="1:3">
      <c r="A87" s="82">
        <v>14</v>
      </c>
      <c r="B87" s="74"/>
      <c r="C87" s="81"/>
    </row>
    <row r="88" spans="1:3">
      <c r="A88" s="82">
        <v>15</v>
      </c>
      <c r="B88" s="74"/>
      <c r="C88" s="81"/>
    </row>
    <row r="89" spans="1:3">
      <c r="A89" s="82">
        <v>16</v>
      </c>
      <c r="B89" s="74"/>
      <c r="C89" s="81"/>
    </row>
    <row r="90" spans="1:3">
      <c r="A90" s="82">
        <v>17</v>
      </c>
      <c r="B90" s="74"/>
      <c r="C90" s="81"/>
    </row>
    <row r="91" spans="1:3">
      <c r="A91" s="82">
        <v>18</v>
      </c>
      <c r="B91" s="74"/>
      <c r="C91" s="81"/>
    </row>
    <row r="92" spans="1:3">
      <c r="A92" s="82">
        <v>19</v>
      </c>
      <c r="B92" s="74"/>
      <c r="C92" s="81"/>
    </row>
    <row r="93" spans="1:3">
      <c r="A93" s="82">
        <v>20</v>
      </c>
      <c r="B93" s="74"/>
      <c r="C93" s="81"/>
    </row>
    <row r="94" spans="1:3">
      <c r="B94" t="s">
        <v>327</v>
      </c>
    </row>
  </sheetData>
  <sheetProtection algorithmName="SHA-512" hashValue="7H3pFMGK8l2sNR46krT/P0q/w6bJ/Fzx7T3BOwU8uzlPSsCkrcYk5tTzLPy4VuRP+HWeLONHWS5515LiHuaVgw==" saltValue="I7HsF1P/cTEvDuZaKUugDg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B6" sqref="B6:B9"/>
    </sheetView>
  </sheetViews>
  <sheetFormatPr defaultRowHeight="15"/>
  <cols>
    <col min="1" max="1" width="6.42578125" customWidth="1"/>
    <col min="2" max="2" width="125" customWidth="1"/>
    <col min="3" max="3" width="26.5703125" customWidth="1"/>
  </cols>
  <sheetData>
    <row r="1" spans="1:2">
      <c r="A1" s="79" t="str">
        <f>"Plnenie kritéria 14c ca - Patenty, úžitkové vzory, technické diela máte "&amp;KRITÉRIÁ!E20</f>
        <v>Plnenie kritéria 14c ca - Patenty, úžitkové vzory, technické diela máte splnené</v>
      </c>
    </row>
    <row r="3" spans="1:2">
      <c r="A3" t="str">
        <f>"Uveďte "&amp;MIN(KRITÉRIÁ!D20,20)&amp;" identifikácií patentov, úžitkových vzorov alebo technických diel"</f>
        <v>Uveďte 20 identifikácií patentov, úžitkových vzorov alebo technických diel</v>
      </c>
    </row>
    <row r="5" spans="1:2">
      <c r="A5" s="82" t="s">
        <v>247</v>
      </c>
      <c r="B5" s="2" t="s">
        <v>329</v>
      </c>
    </row>
    <row r="6" spans="1:2">
      <c r="A6" s="82">
        <v>1</v>
      </c>
      <c r="B6" s="74"/>
    </row>
    <row r="7" spans="1:2">
      <c r="A7" s="82">
        <v>2</v>
      </c>
      <c r="B7" s="74"/>
    </row>
    <row r="8" spans="1:2">
      <c r="A8" s="82">
        <v>3</v>
      </c>
      <c r="B8" s="74"/>
    </row>
    <row r="9" spans="1:2">
      <c r="A9" s="82">
        <v>4</v>
      </c>
      <c r="B9" s="74"/>
    </row>
    <row r="10" spans="1:2">
      <c r="A10" s="82">
        <v>5</v>
      </c>
      <c r="B10" s="74"/>
    </row>
    <row r="11" spans="1:2">
      <c r="A11" s="82">
        <v>6</v>
      </c>
      <c r="B11" s="74"/>
    </row>
    <row r="12" spans="1:2">
      <c r="A12" s="82">
        <v>7</v>
      </c>
      <c r="B12" s="74"/>
    </row>
    <row r="13" spans="1:2">
      <c r="A13" s="82">
        <v>8</v>
      </c>
      <c r="B13" s="74"/>
    </row>
    <row r="14" spans="1:2">
      <c r="A14" s="82">
        <v>9</v>
      </c>
      <c r="B14" s="74"/>
    </row>
    <row r="15" spans="1:2">
      <c r="A15" s="82">
        <v>10</v>
      </c>
      <c r="B15" s="74"/>
    </row>
    <row r="16" spans="1:2">
      <c r="A16" s="82">
        <v>11</v>
      </c>
      <c r="B16" s="74"/>
    </row>
    <row r="17" spans="1:2">
      <c r="A17" s="82">
        <v>12</v>
      </c>
      <c r="B17" s="74"/>
    </row>
    <row r="18" spans="1:2">
      <c r="A18" s="82">
        <v>13</v>
      </c>
      <c r="B18" s="74"/>
    </row>
    <row r="19" spans="1:2">
      <c r="A19" s="82">
        <v>14</v>
      </c>
      <c r="B19" s="74"/>
    </row>
    <row r="20" spans="1:2">
      <c r="A20" s="82">
        <v>15</v>
      </c>
      <c r="B20" s="74"/>
    </row>
    <row r="21" spans="1:2">
      <c r="A21" s="82">
        <v>16</v>
      </c>
      <c r="B21" s="74"/>
    </row>
    <row r="22" spans="1:2">
      <c r="A22" s="82">
        <v>17</v>
      </c>
      <c r="B22" s="74"/>
    </row>
    <row r="23" spans="1:2">
      <c r="A23" s="82">
        <v>18</v>
      </c>
      <c r="B23" s="74"/>
    </row>
    <row r="24" spans="1:2">
      <c r="A24" s="82">
        <v>19</v>
      </c>
      <c r="B24" s="74"/>
    </row>
    <row r="25" spans="1:2">
      <c r="A25" s="82">
        <v>20</v>
      </c>
      <c r="B25" s="74"/>
    </row>
    <row r="26" spans="1:2">
      <c r="B26" t="s">
        <v>330</v>
      </c>
    </row>
    <row r="28" spans="1:2">
      <c r="A28" s="79" t="str">
        <f>"Plnenie kritéria 14c cb -Nové liečebné, diagnostické, technické postupy máte "&amp;KRITÉRIÁ!E21</f>
        <v>Plnenie kritéria 14c cb -Nové liečebné, diagnostické, technické postupy máte nesplnené</v>
      </c>
    </row>
    <row r="30" spans="1:2">
      <c r="A30" t="str">
        <f>"Uveďte identifikáciu "&amp;MIN(KRITÉRIÁ!D21,10)&amp;" liečebných, diagnostických alebo technických postupov."</f>
        <v>Uveďte identifikáciu 10 liečebných, diagnostických alebo technických postupov.</v>
      </c>
    </row>
    <row r="32" spans="1:2">
      <c r="A32" s="82" t="s">
        <v>247</v>
      </c>
      <c r="B32" s="2" t="s">
        <v>331</v>
      </c>
    </row>
    <row r="33" spans="1:2">
      <c r="A33" s="82">
        <v>1</v>
      </c>
      <c r="B33" s="74"/>
    </row>
    <row r="34" spans="1:2">
      <c r="A34" s="82">
        <v>2</v>
      </c>
      <c r="B34" s="74"/>
    </row>
    <row r="35" spans="1:2">
      <c r="A35" s="82">
        <v>3</v>
      </c>
      <c r="B35" s="74"/>
    </row>
    <row r="36" spans="1:2">
      <c r="A36" s="82">
        <v>4</v>
      </c>
      <c r="B36" s="74"/>
    </row>
    <row r="37" spans="1:2">
      <c r="A37" s="82">
        <v>5</v>
      </c>
      <c r="B37" s="74"/>
    </row>
    <row r="38" spans="1:2">
      <c r="A38" s="82">
        <v>6</v>
      </c>
      <c r="B38" s="74"/>
    </row>
    <row r="39" spans="1:2">
      <c r="A39" s="82">
        <v>7</v>
      </c>
      <c r="B39" s="74"/>
    </row>
    <row r="40" spans="1:2">
      <c r="A40" s="82">
        <v>8</v>
      </c>
      <c r="B40" s="74"/>
    </row>
    <row r="41" spans="1:2">
      <c r="A41" s="82">
        <v>9</v>
      </c>
      <c r="B41" s="74"/>
    </row>
    <row r="42" spans="1:2">
      <c r="A42" s="82">
        <v>10</v>
      </c>
      <c r="B42" s="74"/>
    </row>
    <row r="43" spans="1:2">
      <c r="B43" t="s">
        <v>332</v>
      </c>
    </row>
    <row r="45" spans="1:2">
      <c r="A45" s="79" t="str">
        <f>"Plnenie kritéria 14c cc -Zásadné počiny v oblasti národnej kultúry a histórie a v oblasti umenia máte "&amp;KRITÉRIÁ!E22</f>
        <v>Plnenie kritéria 14c cc -Zásadné počiny v oblasti národnej kultúry a histórie a v oblasti umenia máte nesplnené</v>
      </c>
    </row>
    <row r="47" spans="1:2">
      <c r="A47" t="str">
        <f>"Uveďte identifikáciu "&amp;MIN(KRITÉRIÁ!D22,10)&amp;" zásadných počinov v oblasti národnej kultúry a histórie a v oblasti umenia."</f>
        <v>Uveďte identifikáciu 10 zásadných počinov v oblasti národnej kultúry a histórie a v oblasti umenia.</v>
      </c>
    </row>
    <row r="49" spans="1:2">
      <c r="A49" s="82" t="s">
        <v>247</v>
      </c>
      <c r="B49" s="2" t="s">
        <v>333</v>
      </c>
    </row>
    <row r="50" spans="1:2">
      <c r="A50" s="82">
        <v>1</v>
      </c>
      <c r="B50" s="74"/>
    </row>
    <row r="51" spans="1:2">
      <c r="A51" s="82">
        <v>2</v>
      </c>
      <c r="B51" s="74"/>
    </row>
    <row r="52" spans="1:2">
      <c r="A52" s="82">
        <v>3</v>
      </c>
      <c r="B52" s="74"/>
    </row>
    <row r="53" spans="1:2">
      <c r="A53" s="82">
        <v>4</v>
      </c>
      <c r="B53" s="74"/>
    </row>
    <row r="54" spans="1:2">
      <c r="A54" s="82">
        <v>5</v>
      </c>
      <c r="B54" s="74"/>
    </row>
    <row r="55" spans="1:2">
      <c r="A55" s="82">
        <v>6</v>
      </c>
      <c r="B55" s="74"/>
    </row>
    <row r="56" spans="1:2">
      <c r="A56" s="82">
        <v>7</v>
      </c>
      <c r="B56" s="74"/>
    </row>
    <row r="57" spans="1:2">
      <c r="A57" s="82">
        <v>8</v>
      </c>
      <c r="B57" s="74"/>
    </row>
    <row r="58" spans="1:2">
      <c r="A58" s="82">
        <v>9</v>
      </c>
      <c r="B58" s="74"/>
    </row>
    <row r="59" spans="1:2">
      <c r="A59" s="82">
        <v>10</v>
      </c>
      <c r="B59" s="74"/>
    </row>
    <row r="60" spans="1:2">
      <c r="B60" t="s">
        <v>334</v>
      </c>
    </row>
    <row r="62" spans="1:2">
      <c r="A62" s="79" t="str">
        <f>"Plnenie kritéria 14c cd - Zásadné analytické materiály vypracované členmi tímu máte "&amp;KRITÉRIÁ!E23</f>
        <v>Plnenie kritéria 14c cd - Zásadné analytické materiály vypracované členmi tímu máte nesplnené</v>
      </c>
    </row>
    <row r="64" spans="1:2">
      <c r="A64" t="str">
        <f>"Uveďte identifikáciu "&amp;MIN(KRITÉRIÁ!D23,10)&amp;" zásadných analytických materiálov."</f>
        <v>Uveďte identifikáciu 10 zásadných analytických materiálov.</v>
      </c>
    </row>
    <row r="66" spans="1:2">
      <c r="A66" s="82" t="s">
        <v>247</v>
      </c>
      <c r="B66" s="2" t="s">
        <v>335</v>
      </c>
    </row>
    <row r="67" spans="1:2">
      <c r="A67" s="82">
        <v>1</v>
      </c>
      <c r="B67" s="74"/>
    </row>
    <row r="68" spans="1:2">
      <c r="A68" s="82">
        <v>2</v>
      </c>
      <c r="B68" s="74"/>
    </row>
    <row r="69" spans="1:2">
      <c r="A69" s="82">
        <v>3</v>
      </c>
      <c r="B69" s="74"/>
    </row>
    <row r="70" spans="1:2">
      <c r="A70" s="82">
        <v>4</v>
      </c>
      <c r="B70" s="74"/>
    </row>
    <row r="71" spans="1:2">
      <c r="A71" s="82">
        <v>5</v>
      </c>
      <c r="B71" s="74"/>
    </row>
    <row r="72" spans="1:2">
      <c r="A72" s="82">
        <v>6</v>
      </c>
      <c r="B72" s="74"/>
    </row>
    <row r="73" spans="1:2">
      <c r="A73" s="82">
        <v>7</v>
      </c>
      <c r="B73" s="74"/>
    </row>
    <row r="74" spans="1:2">
      <c r="A74" s="82">
        <v>8</v>
      </c>
      <c r="B74" s="74"/>
    </row>
    <row r="75" spans="1:2">
      <c r="A75" s="82">
        <v>9</v>
      </c>
      <c r="B75" s="74"/>
    </row>
    <row r="76" spans="1:2">
      <c r="A76" s="82">
        <v>10</v>
      </c>
      <c r="B76" s="74"/>
    </row>
    <row r="77" spans="1:2">
      <c r="B77" t="s">
        <v>336</v>
      </c>
    </row>
    <row r="79" spans="1:2">
      <c r="A79" s="79" t="str">
        <f>"Plnenie kritéria 14c ce - Tvorba dokázateľne používaného softvéru s priekopníckymi črtami alebo ekonomickým prínosom máte "&amp;KRITÉRIÁ!E24</f>
        <v>Plnenie kritéria 14c ce - Tvorba dokázateľne používaného softvéru s priekopníckymi črtami alebo ekonomickým prínosom máte nesplnené</v>
      </c>
    </row>
    <row r="81" spans="1:2">
      <c r="A81" t="str">
        <f>"Uveďte identifikáciu "&amp;MIN(KRITÉRIÁ!D24,10)&amp;" softwarových diel s priekopnickými črtami alebo ekonomickým prínosom"</f>
        <v>Uveďte identifikáciu 10 softwarových diel s priekopnickými črtami alebo ekonomickým prínosom</v>
      </c>
    </row>
    <row r="83" spans="1:2">
      <c r="A83" s="82" t="s">
        <v>247</v>
      </c>
      <c r="B83" s="2" t="s">
        <v>337</v>
      </c>
    </row>
    <row r="84" spans="1:2">
      <c r="A84" s="82">
        <v>1</v>
      </c>
      <c r="B84" s="74"/>
    </row>
    <row r="85" spans="1:2">
      <c r="A85" s="82">
        <v>2</v>
      </c>
      <c r="B85" s="74"/>
    </row>
    <row r="86" spans="1:2">
      <c r="A86" s="82">
        <v>3</v>
      </c>
      <c r="B86" s="74"/>
    </row>
    <row r="87" spans="1:2">
      <c r="A87" s="82">
        <v>4</v>
      </c>
      <c r="B87" s="74"/>
    </row>
    <row r="88" spans="1:2">
      <c r="A88" s="82">
        <v>5</v>
      </c>
      <c r="B88" s="74"/>
    </row>
    <row r="89" spans="1:2">
      <c r="A89" s="82">
        <v>6</v>
      </c>
      <c r="B89" s="74"/>
    </row>
    <row r="90" spans="1:2">
      <c r="A90" s="82">
        <v>7</v>
      </c>
      <c r="B90" s="74"/>
    </row>
    <row r="91" spans="1:2">
      <c r="A91" s="82">
        <v>8</v>
      </c>
      <c r="B91" s="74"/>
    </row>
    <row r="92" spans="1:2">
      <c r="A92" s="82">
        <v>9</v>
      </c>
      <c r="B92" s="74"/>
    </row>
    <row r="93" spans="1:2">
      <c r="A93" s="82">
        <v>10</v>
      </c>
      <c r="B93" s="74"/>
    </row>
    <row r="94" spans="1:2">
      <c r="B94" t="s">
        <v>338</v>
      </c>
    </row>
  </sheetData>
  <sheetProtection algorithmName="SHA-512" hashValue="NhYk/srRyyJs9bYGoknfVmYQRmMNwH/mbUFrA022tfE8M8gR1Jn6VE/650vatD3myIE8GCcyjnuEzd88YdsjmA==" saltValue="f81iE6UB/41NXL1auLkHbA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/>
  <cols>
    <col min="1" max="1" width="32.85546875" customWidth="1"/>
  </cols>
  <sheetData>
    <row r="1" spans="1:1">
      <c r="A1" t="s">
        <v>234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ZákladnéÚdaje</vt:lpstr>
      <vt:lpstr>KRITÉRIÁ</vt:lpstr>
      <vt:lpstr>JRC_Category</vt:lpstr>
      <vt:lpstr>Kritérium 10</vt:lpstr>
      <vt:lpstr>Kritérium 14a</vt:lpstr>
      <vt:lpstr>Kritérium 14b</vt:lpstr>
      <vt:lpstr>Kritérium 14c</vt:lpstr>
      <vt:lpstr>Dáta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2020-12-06T23:47:13Z</dcterms:created>
  <dcterms:modified xsi:type="dcterms:W3CDTF">2022-11-09T12:10:17Z</dcterms:modified>
</cp:coreProperties>
</file>